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155" yWindow="315" windowWidth="12795" windowHeight="11760" activeTab="4"/>
  </bookViews>
  <sheets>
    <sheet name="раздел 1" sheetId="34" r:id="rId1"/>
    <sheet name="раздел 2" sheetId="35" r:id="rId2"/>
    <sheet name="раздел 3" sheetId="40" r:id="rId3"/>
    <sheet name="раздел 4" sheetId="43" r:id="rId4"/>
    <sheet name="раздел 5" sheetId="37" r:id="rId5"/>
  </sheets>
  <externalReferences>
    <externalReference r:id="rId6"/>
    <externalReference r:id="rId7"/>
  </externalReferences>
  <definedNames>
    <definedName name="_xlnm.Print_Area" localSheetId="1">'раздел 2'!$A$1:$AH$31</definedName>
    <definedName name="_xlnm.Print_Area" localSheetId="2">'раздел 3'!$A$1:$J$43</definedName>
    <definedName name="_xlnm.Print_Area" localSheetId="3">'раздел 4'!$A$1:$L$7</definedName>
    <definedName name="_xlnm.Print_Area" localSheetId="4">'раздел 5'!$A$1:$S$21</definedName>
  </definedNames>
  <calcPr calcId="145621"/>
</workbook>
</file>

<file path=xl/calcChain.xml><?xml version="1.0" encoding="utf-8"?>
<calcChain xmlns="http://schemas.openxmlformats.org/spreadsheetml/2006/main">
  <c r="F20" i="37" l="1"/>
  <c r="N17" i="37"/>
  <c r="N16" i="37"/>
  <c r="N15" i="37"/>
  <c r="F17" i="37"/>
  <c r="F16" i="37"/>
  <c r="F15" i="37"/>
  <c r="F8" i="37"/>
  <c r="E9" i="37" l="1"/>
  <c r="F9" i="37" s="1"/>
  <c r="E10" i="37"/>
  <c r="F10" i="37" s="1"/>
  <c r="E21" i="37"/>
  <c r="F21" i="37" s="1"/>
  <c r="K19" i="37"/>
  <c r="J19" i="37"/>
  <c r="I19" i="37"/>
  <c r="H19" i="37"/>
  <c r="E19" i="37"/>
  <c r="F19" i="37" s="1"/>
  <c r="D19" i="37"/>
  <c r="S15" i="37"/>
  <c r="R15" i="37"/>
  <c r="Q15" i="37"/>
  <c r="P15" i="37"/>
  <c r="L15" i="37"/>
  <c r="K15" i="37"/>
  <c r="J15" i="37"/>
  <c r="I15" i="37"/>
  <c r="H15" i="37"/>
  <c r="D15" i="37"/>
  <c r="N13" i="37"/>
  <c r="F13" i="37"/>
  <c r="N12" i="37"/>
  <c r="F12" i="37"/>
  <c r="S11" i="37"/>
  <c r="R11" i="37"/>
  <c r="Q11" i="37"/>
  <c r="P11" i="37"/>
  <c r="M11" i="37"/>
  <c r="N11" i="37"/>
  <c r="L11" i="37"/>
  <c r="K11" i="37"/>
  <c r="J11" i="37"/>
  <c r="I11" i="37"/>
  <c r="H11" i="37"/>
  <c r="E11" i="37"/>
  <c r="D11" i="37"/>
  <c r="M9" i="37"/>
  <c r="M10" i="37"/>
  <c r="N10" i="37" s="1"/>
  <c r="S9" i="37"/>
  <c r="S8" i="37" s="1"/>
  <c r="R9" i="37"/>
  <c r="R8" i="37" s="1"/>
  <c r="Q9" i="37"/>
  <c r="Q8" i="37" s="1"/>
  <c r="P9" i="37"/>
  <c r="P8" i="37"/>
  <c r="L9" i="37"/>
  <c r="L8" i="37" s="1"/>
  <c r="K9" i="37"/>
  <c r="J9" i="37"/>
  <c r="J8" i="37" s="1"/>
  <c r="I9" i="37"/>
  <c r="I8" i="37" s="1"/>
  <c r="H9" i="37"/>
  <c r="H8" i="37"/>
  <c r="D9" i="37"/>
  <c r="D8" i="37" s="1"/>
  <c r="K8" i="37"/>
  <c r="P6" i="37"/>
  <c r="Q6" i="37"/>
  <c r="R6" i="37" s="1"/>
  <c r="S6" i="37" s="1"/>
  <c r="N6" i="37"/>
  <c r="O6" i="37" s="1"/>
  <c r="D6" i="37"/>
  <c r="H6" i="37"/>
  <c r="I6" i="37"/>
  <c r="J6" i="37"/>
  <c r="K6" i="37"/>
  <c r="E6" i="37"/>
  <c r="F6" i="37"/>
  <c r="G6" i="37"/>
  <c r="E27" i="40"/>
  <c r="E26" i="40"/>
  <c r="E25" i="40"/>
  <c r="E24" i="40"/>
  <c r="E23" i="40"/>
  <c r="I16" i="40"/>
  <c r="I22" i="40" s="1"/>
  <c r="H22" i="40"/>
  <c r="E22" i="40"/>
  <c r="I7" i="40"/>
  <c r="I8" i="40"/>
  <c r="H14" i="40"/>
  <c r="E14" i="40"/>
  <c r="AU20" i="35"/>
  <c r="AU19" i="35" s="1"/>
  <c r="AT20" i="35"/>
  <c r="AV20" i="35" s="1"/>
  <c r="AV19" i="35" s="1"/>
  <c r="AT10" i="35"/>
  <c r="E19" i="35"/>
  <c r="AU21" i="35"/>
  <c r="AT21" i="35"/>
  <c r="AV21" i="35"/>
  <c r="AT16" i="35"/>
  <c r="AU13" i="35"/>
  <c r="AU12" i="35" s="1"/>
  <c r="AT13" i="35"/>
  <c r="AV13" i="35" s="1"/>
  <c r="AV12" i="35" s="1"/>
  <c r="AT12" i="35"/>
  <c r="AU10" i="35"/>
  <c r="AU9" i="35" s="1"/>
  <c r="AV10" i="35"/>
  <c r="AV9" i="35"/>
  <c r="AV15" i="35" s="1"/>
  <c r="AT9" i="35"/>
  <c r="AT31" i="35" s="1"/>
  <c r="AV27" i="35"/>
  <c r="AV24" i="35"/>
  <c r="AT7" i="35"/>
  <c r="AU7" i="35" s="1"/>
  <c r="AV7" i="35" s="1"/>
  <c r="AA21" i="35"/>
  <c r="F22" i="35"/>
  <c r="AU22" i="35"/>
  <c r="F23" i="35"/>
  <c r="AU23" i="35"/>
  <c r="E22" i="35"/>
  <c r="G22" i="35" s="1"/>
  <c r="E23" i="35"/>
  <c r="AT23" i="35" s="1"/>
  <c r="AV23" i="35" s="1"/>
  <c r="Z19" i="35"/>
  <c r="Y19" i="35"/>
  <c r="AA22" i="35"/>
  <c r="AA23" i="35"/>
  <c r="AA16" i="35"/>
  <c r="AA10" i="35"/>
  <c r="AA9" i="35" s="1"/>
  <c r="Z9" i="35"/>
  <c r="Y9" i="35"/>
  <c r="Y15" i="35" s="1"/>
  <c r="Y18" i="35" s="1"/>
  <c r="G10" i="35"/>
  <c r="G9" i="35" s="1"/>
  <c r="G23" i="35"/>
  <c r="F9" i="35"/>
  <c r="E9" i="35"/>
  <c r="E31" i="35" s="1"/>
  <c r="E15" i="35"/>
  <c r="E18" i="35" s="1"/>
  <c r="F16" i="35"/>
  <c r="AU16" i="35"/>
  <c r="G20" i="35"/>
  <c r="G19" i="35" s="1"/>
  <c r="P5" i="43"/>
  <c r="I7" i="43"/>
  <c r="H7" i="43"/>
  <c r="G7" i="43"/>
  <c r="F7" i="43"/>
  <c r="I6" i="43"/>
  <c r="H6" i="43"/>
  <c r="G6" i="43"/>
  <c r="F6" i="43"/>
  <c r="E5" i="43"/>
  <c r="F5" i="43"/>
  <c r="G5" i="43"/>
  <c r="H5" i="43" s="1"/>
  <c r="I5" i="43" s="1"/>
  <c r="X19" i="35"/>
  <c r="X13" i="35"/>
  <c r="AQ27" i="35"/>
  <c r="AP27" i="35"/>
  <c r="AO27" i="35"/>
  <c r="AN27" i="35"/>
  <c r="AM27" i="35"/>
  <c r="AL27" i="35"/>
  <c r="AK27" i="35"/>
  <c r="AJ27" i="35"/>
  <c r="AI27" i="35"/>
  <c r="AH27" i="35"/>
  <c r="AG27" i="35"/>
  <c r="AF27" i="35"/>
  <c r="AE27" i="35"/>
  <c r="AD27" i="35"/>
  <c r="AC27" i="35"/>
  <c r="AB27" i="35"/>
  <c r="AA27" i="35"/>
  <c r="Z27" i="35"/>
  <c r="AU27" i="35" s="1"/>
  <c r="Y27" i="35"/>
  <c r="AT27" i="35" s="1"/>
  <c r="X27" i="35"/>
  <c r="AQ24" i="35"/>
  <c r="AP24" i="35"/>
  <c r="AO24" i="35"/>
  <c r="AN24" i="35"/>
  <c r="AM24" i="35"/>
  <c r="AL24" i="35"/>
  <c r="AK24" i="35"/>
  <c r="AJ24" i="35"/>
  <c r="AI24" i="35"/>
  <c r="AH24" i="35"/>
  <c r="AG24" i="35"/>
  <c r="AF24" i="35"/>
  <c r="AE24" i="35"/>
  <c r="AD24" i="35"/>
  <c r="AC24" i="35"/>
  <c r="AB24" i="35"/>
  <c r="AA24" i="35"/>
  <c r="Z24" i="35"/>
  <c r="Y24" i="35"/>
  <c r="X24" i="35"/>
  <c r="AQ23" i="35"/>
  <c r="AN23" i="35"/>
  <c r="AM23" i="35"/>
  <c r="AI23" i="35"/>
  <c r="AE23" i="35"/>
  <c r="AQ22" i="35"/>
  <c r="AN22" i="35"/>
  <c r="AM22" i="35"/>
  <c r="AI22" i="35"/>
  <c r="AE22" i="35"/>
  <c r="AQ20" i="35"/>
  <c r="AQ19" i="35" s="1"/>
  <c r="AN20" i="35"/>
  <c r="AN19" i="35"/>
  <c r="AM20" i="35"/>
  <c r="AM19" i="35" s="1"/>
  <c r="AI20" i="35"/>
  <c r="AI19" i="35"/>
  <c r="AE20" i="35"/>
  <c r="AE19" i="35" s="1"/>
  <c r="AA20" i="35"/>
  <c r="AA19" i="35"/>
  <c r="AP19" i="35"/>
  <c r="AO19" i="35"/>
  <c r="AL19" i="35"/>
  <c r="AK19" i="35"/>
  <c r="AJ19" i="35"/>
  <c r="AH19" i="35"/>
  <c r="AG19" i="35"/>
  <c r="AF19" i="35"/>
  <c r="AD19" i="35"/>
  <c r="AC19" i="35"/>
  <c r="AB19" i="35"/>
  <c r="AQ16" i="35"/>
  <c r="AN16" i="35"/>
  <c r="AM16" i="35"/>
  <c r="AI16" i="35"/>
  <c r="AE16" i="35"/>
  <c r="Z15" i="35"/>
  <c r="Z18" i="35" s="1"/>
  <c r="AP13" i="35"/>
  <c r="AP12" i="35" s="1"/>
  <c r="AO13" i="35"/>
  <c r="AQ13" i="35" s="1"/>
  <c r="AQ12" i="35" s="1"/>
  <c r="AM13" i="35"/>
  <c r="AM12" i="35"/>
  <c r="AJ13" i="35"/>
  <c r="AJ12" i="35"/>
  <c r="AI13" i="35"/>
  <c r="AI12" i="35" s="1"/>
  <c r="AF13" i="35"/>
  <c r="AF12" i="35" s="1"/>
  <c r="AE13" i="35"/>
  <c r="AE12" i="35" s="1"/>
  <c r="AB13" i="35"/>
  <c r="AB12" i="35" s="1"/>
  <c r="AN13" i="35"/>
  <c r="AN12" i="35" s="1"/>
  <c r="AA13" i="35"/>
  <c r="AA12" i="35" s="1"/>
  <c r="AL12" i="35"/>
  <c r="AK12" i="35"/>
  <c r="AH12" i="35"/>
  <c r="AG12" i="35"/>
  <c r="AD12" i="35"/>
  <c r="AC12" i="35"/>
  <c r="Z12" i="35"/>
  <c r="Y12" i="35"/>
  <c r="X12" i="35"/>
  <c r="AQ10" i="35"/>
  <c r="AQ9" i="35" s="1"/>
  <c r="AQ15" i="35" s="1"/>
  <c r="AQ18" i="35" s="1"/>
  <c r="AN10" i="35"/>
  <c r="AN9" i="35"/>
  <c r="AN15" i="35"/>
  <c r="AN18" i="35" s="1"/>
  <c r="AM10" i="35"/>
  <c r="AM9" i="35" s="1"/>
  <c r="AM15" i="35" s="1"/>
  <c r="AM18" i="35" s="1"/>
  <c r="AI10" i="35"/>
  <c r="AE10" i="35"/>
  <c r="AE9" i="35" s="1"/>
  <c r="AE15" i="35" s="1"/>
  <c r="AE18" i="35" s="1"/>
  <c r="AP9" i="35"/>
  <c r="AP15" i="35" s="1"/>
  <c r="AP18" i="35" s="1"/>
  <c r="AO9" i="35"/>
  <c r="AO15" i="35" s="1"/>
  <c r="AO18" i="35" s="1"/>
  <c r="AL9" i="35"/>
  <c r="AL15" i="35"/>
  <c r="AL18" i="35"/>
  <c r="AK9" i="35"/>
  <c r="AK15" i="35"/>
  <c r="AK18" i="35"/>
  <c r="AJ9" i="35"/>
  <c r="AJ31" i="35" s="1"/>
  <c r="AJ15" i="35"/>
  <c r="AJ18" i="35"/>
  <c r="AI9" i="35"/>
  <c r="AI15" i="35" s="1"/>
  <c r="AI18" i="35" s="1"/>
  <c r="AH9" i="35"/>
  <c r="AH15" i="35" s="1"/>
  <c r="AH18" i="35" s="1"/>
  <c r="AH31" i="35"/>
  <c r="AG9" i="35"/>
  <c r="AG31" i="35" s="1"/>
  <c r="AF9" i="35"/>
  <c r="AF15" i="35" s="1"/>
  <c r="AF18" i="35" s="1"/>
  <c r="AD9" i="35"/>
  <c r="AD15" i="35" s="1"/>
  <c r="AD18" i="35" s="1"/>
  <c r="AC9" i="35"/>
  <c r="AC15" i="35" s="1"/>
  <c r="AC18" i="35" s="1"/>
  <c r="AB9" i="35"/>
  <c r="AB15" i="35" s="1"/>
  <c r="AB18" i="35" s="1"/>
  <c r="Z31" i="35"/>
  <c r="X9" i="35"/>
  <c r="X31" i="35"/>
  <c r="AN31" i="35" s="1"/>
  <c r="S27" i="35"/>
  <c r="R27" i="35"/>
  <c r="Q27" i="35"/>
  <c r="P27" i="35"/>
  <c r="S24" i="35"/>
  <c r="R24" i="35"/>
  <c r="Q24" i="35"/>
  <c r="P24" i="35"/>
  <c r="S23" i="35"/>
  <c r="S22" i="35"/>
  <c r="S20" i="35"/>
  <c r="S19" i="35"/>
  <c r="R19" i="35"/>
  <c r="Q19" i="35"/>
  <c r="P19" i="35"/>
  <c r="S16" i="35"/>
  <c r="S13" i="35"/>
  <c r="S12" i="35" s="1"/>
  <c r="P13" i="35"/>
  <c r="P12" i="35" s="1"/>
  <c r="R12" i="35"/>
  <c r="Q12" i="35"/>
  <c r="S10" i="35"/>
  <c r="S9" i="35"/>
  <c r="S15" i="35" s="1"/>
  <c r="S18" i="35" s="1"/>
  <c r="R9" i="35"/>
  <c r="R15" i="35" s="1"/>
  <c r="R18" i="35" s="1"/>
  <c r="Q9" i="35"/>
  <c r="Q15" i="35"/>
  <c r="Q18" i="35"/>
  <c r="Q31" i="35"/>
  <c r="P9" i="35"/>
  <c r="P15" i="35" s="1"/>
  <c r="P18" i="35" s="1"/>
  <c r="O27" i="35"/>
  <c r="N27" i="35"/>
  <c r="M27" i="35"/>
  <c r="L27" i="35"/>
  <c r="O24" i="35"/>
  <c r="N24" i="35"/>
  <c r="M24" i="35"/>
  <c r="L24" i="35"/>
  <c r="O23" i="35"/>
  <c r="O22" i="35"/>
  <c r="O20" i="35"/>
  <c r="O19" i="35"/>
  <c r="N19" i="35"/>
  <c r="M19" i="35"/>
  <c r="L19" i="35"/>
  <c r="O16" i="35"/>
  <c r="O13" i="35"/>
  <c r="O12" i="35" s="1"/>
  <c r="L13" i="35"/>
  <c r="L12" i="35"/>
  <c r="N12" i="35"/>
  <c r="M12" i="35"/>
  <c r="O10" i="35"/>
  <c r="O9" i="35" s="1"/>
  <c r="O15" i="35" s="1"/>
  <c r="O18" i="35" s="1"/>
  <c r="N9" i="35"/>
  <c r="N15" i="35" s="1"/>
  <c r="N18" i="35" s="1"/>
  <c r="N31" i="35"/>
  <c r="M9" i="35"/>
  <c r="M31" i="35" s="1"/>
  <c r="L9" i="35"/>
  <c r="L15" i="35" s="1"/>
  <c r="L18" i="35" s="1"/>
  <c r="K27" i="35"/>
  <c r="J27" i="35"/>
  <c r="I27" i="35"/>
  <c r="H27" i="35"/>
  <c r="K24" i="35"/>
  <c r="J24" i="35"/>
  <c r="I24" i="35"/>
  <c r="H24" i="35"/>
  <c r="K23" i="35"/>
  <c r="K22" i="35"/>
  <c r="K20" i="35"/>
  <c r="K19" i="35" s="1"/>
  <c r="J19" i="35"/>
  <c r="I19" i="35"/>
  <c r="H19" i="35"/>
  <c r="K16" i="35"/>
  <c r="K13" i="35"/>
  <c r="K12" i="35" s="1"/>
  <c r="H13" i="35"/>
  <c r="H12" i="35" s="1"/>
  <c r="J12" i="35"/>
  <c r="I12" i="35"/>
  <c r="K10" i="35"/>
  <c r="K9" i="35"/>
  <c r="K15" i="35" s="1"/>
  <c r="K18" i="35" s="1"/>
  <c r="J9" i="35"/>
  <c r="J15" i="35" s="1"/>
  <c r="J18" i="35" s="1"/>
  <c r="I9" i="35"/>
  <c r="I15" i="35" s="1"/>
  <c r="I18" i="35" s="1"/>
  <c r="H9" i="35"/>
  <c r="H15" i="35" s="1"/>
  <c r="H18" i="35" s="1"/>
  <c r="H31" i="35"/>
  <c r="AL31" i="35"/>
  <c r="W27" i="35"/>
  <c r="V27" i="35"/>
  <c r="U27" i="35"/>
  <c r="W24" i="35"/>
  <c r="V24" i="35"/>
  <c r="U24" i="35"/>
  <c r="W23" i="35"/>
  <c r="W22" i="35"/>
  <c r="W20" i="35"/>
  <c r="W19" i="35"/>
  <c r="V19" i="35"/>
  <c r="U19" i="35"/>
  <c r="W16" i="35"/>
  <c r="V13" i="35"/>
  <c r="V12" i="35" s="1"/>
  <c r="U13" i="35"/>
  <c r="U12" i="35" s="1"/>
  <c r="W10" i="35"/>
  <c r="W9" i="35" s="1"/>
  <c r="W15" i="35" s="1"/>
  <c r="W18" i="35" s="1"/>
  <c r="V9" i="35"/>
  <c r="V31" i="35"/>
  <c r="U9" i="35"/>
  <c r="U15" i="35" s="1"/>
  <c r="U18" i="35" s="1"/>
  <c r="V15" i="35"/>
  <c r="V18" i="35"/>
  <c r="E12" i="35"/>
  <c r="T23" i="35"/>
  <c r="T22" i="35"/>
  <c r="T20" i="35"/>
  <c r="T19" i="35" s="1"/>
  <c r="T16" i="35"/>
  <c r="T10" i="35"/>
  <c r="T9" i="35" s="1"/>
  <c r="T15" i="35" s="1"/>
  <c r="T18" i="35" s="1"/>
  <c r="T27" i="35"/>
  <c r="T24" i="35"/>
  <c r="G27" i="35"/>
  <c r="F27" i="35"/>
  <c r="E27" i="35"/>
  <c r="G24" i="35"/>
  <c r="F24" i="35"/>
  <c r="AU24" i="35" s="1"/>
  <c r="E24" i="35"/>
  <c r="AT24" i="35" s="1"/>
  <c r="D27" i="35"/>
  <c r="D24" i="35"/>
  <c r="D19" i="35"/>
  <c r="D13" i="35"/>
  <c r="D12" i="35"/>
  <c r="D9" i="35"/>
  <c r="D31" i="35" s="1"/>
  <c r="T31" i="35" s="1"/>
  <c r="B7" i="35"/>
  <c r="C7" i="35"/>
  <c r="D7" i="35"/>
  <c r="E7" i="35" s="1"/>
  <c r="F7" i="35" s="1"/>
  <c r="G7" i="35" s="1"/>
  <c r="H7" i="35" s="1"/>
  <c r="I7" i="35" s="1"/>
  <c r="J7" i="35" s="1"/>
  <c r="K7" i="35" s="1"/>
  <c r="F12" i="35"/>
  <c r="F15" i="35"/>
  <c r="F19" i="35"/>
  <c r="G13" i="35"/>
  <c r="G12" i="35"/>
  <c r="I14" i="40"/>
  <c r="AA7" i="35"/>
  <c r="AB7" i="35" s="1"/>
  <c r="AC7" i="35" s="1"/>
  <c r="AD7" i="35" s="1"/>
  <c r="AE7" i="35" s="1"/>
  <c r="I31" i="35"/>
  <c r="AF31" i="35"/>
  <c r="F11" i="37"/>
  <c r="AK31" i="35"/>
  <c r="AO31" i="35"/>
  <c r="AG15" i="35"/>
  <c r="AG18" i="35" s="1"/>
  <c r="AD31" i="35"/>
  <c r="M8" i="37" l="1"/>
  <c r="N8" i="37" s="1"/>
  <c r="N9" i="37"/>
  <c r="G15" i="35"/>
  <c r="AU15" i="35"/>
  <c r="AU31" i="35"/>
  <c r="AV31" i="35" s="1"/>
  <c r="AB31" i="35"/>
  <c r="AC31" i="35"/>
  <c r="AE31" i="35" s="1"/>
  <c r="R31" i="35"/>
  <c r="S31" i="35" s="1"/>
  <c r="O31" i="35"/>
  <c r="AV16" i="35"/>
  <c r="AV18" i="35" s="1"/>
  <c r="Y31" i="35"/>
  <c r="AA31" i="35" s="1"/>
  <c r="U31" i="35"/>
  <c r="W31" i="35" s="1"/>
  <c r="F18" i="35"/>
  <c r="T13" i="35"/>
  <c r="T12" i="35" s="1"/>
  <c r="AM31" i="35"/>
  <c r="AT15" i="35"/>
  <c r="AT18" i="35" s="1"/>
  <c r="AI31" i="35"/>
  <c r="M15" i="35"/>
  <c r="M18" i="35" s="1"/>
  <c r="AO12" i="35"/>
  <c r="AT19" i="35"/>
  <c r="AF7" i="35"/>
  <c r="AG7" i="35" s="1"/>
  <c r="AH7" i="35" s="1"/>
  <c r="AI7" i="35" s="1"/>
  <c r="AJ7" i="35" s="1"/>
  <c r="AK7" i="35" s="1"/>
  <c r="AL7" i="35" s="1"/>
  <c r="AM7" i="35" s="1"/>
  <c r="AN7" i="35"/>
  <c r="AO7" i="35" s="1"/>
  <c r="AP7" i="35" s="1"/>
  <c r="AQ7" i="35" s="1"/>
  <c r="AA15" i="35"/>
  <c r="AA18" i="35" s="1"/>
  <c r="L7" i="35"/>
  <c r="M7" i="35" s="1"/>
  <c r="N7" i="35" s="1"/>
  <c r="O7" i="35" s="1"/>
  <c r="P7" i="35" s="1"/>
  <c r="Q7" i="35" s="1"/>
  <c r="R7" i="35" s="1"/>
  <c r="S7" i="35" s="1"/>
  <c r="T7" i="35"/>
  <c r="U7" i="35" s="1"/>
  <c r="V7" i="35" s="1"/>
  <c r="W7" i="35" s="1"/>
  <c r="AU18" i="35"/>
  <c r="P31" i="35"/>
  <c r="D15" i="35"/>
  <c r="D18" i="35" s="1"/>
  <c r="X15" i="35"/>
  <c r="X18" i="35" s="1"/>
  <c r="AT22" i="35"/>
  <c r="AV22" i="35" s="1"/>
  <c r="G16" i="35"/>
  <c r="F31" i="35"/>
  <c r="G31" i="35" s="1"/>
  <c r="L31" i="35"/>
  <c r="W13" i="35"/>
  <c r="W12" i="35" s="1"/>
  <c r="AP31" i="35"/>
  <c r="AQ31" i="35" s="1"/>
  <c r="J31" i="35"/>
  <c r="K31" i="35" s="1"/>
  <c r="G18" i="35" l="1"/>
</calcChain>
</file>

<file path=xl/comments1.xml><?xml version="1.0" encoding="utf-8"?>
<comments xmlns="http://schemas.openxmlformats.org/spreadsheetml/2006/main">
  <authors>
    <author>Петрова Татьяна Геннадьевна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соотв 1-канализ</t>
        </r>
      </text>
    </comment>
  </commentList>
</comments>
</file>

<file path=xl/sharedStrings.xml><?xml version="1.0" encoding="utf-8"?>
<sst xmlns="http://schemas.openxmlformats.org/spreadsheetml/2006/main" count="361" uniqueCount="150">
  <si>
    <t>Срок реализации мероприятия, лет</t>
  </si>
  <si>
    <t>Наименование показателя</t>
  </si>
  <si>
    <t>тыс. руб.</t>
  </si>
  <si>
    <t>%</t>
  </si>
  <si>
    <t>Участок Анюйск</t>
  </si>
  <si>
    <t>1.</t>
  </si>
  <si>
    <t>1.1.</t>
  </si>
  <si>
    <t>1.2.</t>
  </si>
  <si>
    <t>1.3.</t>
  </si>
  <si>
    <t>2.</t>
  </si>
  <si>
    <t>2.1.</t>
  </si>
  <si>
    <t>2.2.</t>
  </si>
  <si>
    <t>2.3.</t>
  </si>
  <si>
    <t>Участок Билибино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</si>
  <si>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</si>
  <si>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</si>
  <si>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</si>
  <si>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</si>
  <si>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</si>
  <si>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</si>
  <si>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</si>
  <si>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</si>
  <si>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</si>
  <si>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</si>
  <si>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</si>
  <si>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Показатели качества очистки сточных вод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</si>
  <si>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</si>
  <si>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</si>
  <si>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</si>
  <si>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Показатели эффективности использования ресурсов</t>
  </si>
  <si>
    <t>-</t>
  </si>
  <si>
    <t>кВт.ч/ куб.м</t>
  </si>
  <si>
    <t>* План мероприятий, направленных на улучшение качества очистки сточных вод, организацией не представлен</t>
  </si>
  <si>
    <t>ед.</t>
  </si>
  <si>
    <t>I</t>
  </si>
  <si>
    <t>2.2</t>
  </si>
  <si>
    <t>1</t>
  </si>
  <si>
    <t>2</t>
  </si>
  <si>
    <t>II</t>
  </si>
  <si>
    <t>III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</si>
  <si>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</si>
  <si>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</si>
  <si>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>тыс.куб.м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</si>
  <si>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</si>
  <si>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</si>
  <si>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количество аварий и засоров на канализационных сетях</t>
  </si>
  <si>
    <t>протяженность канализационных сетей</t>
  </si>
  <si>
    <t>км.</t>
  </si>
  <si>
    <t>общее количество электрической энергии, потребляемой в технологическом процессе транспортировки сточных вод</t>
  </si>
  <si>
    <t>общий объем транспортируемых сточных вод</t>
  </si>
  <si>
    <t>Значение показателя</t>
  </si>
  <si>
    <t>тыс.кВт.ч</t>
  </si>
  <si>
    <t>Раздел 1.  Паспорт производственной программы</t>
  </si>
  <si>
    <t>МП ЖКХ Билибинского муниципального района</t>
  </si>
  <si>
    <t>Комитет государственного регулирования цен и тарифов Чукотского автономного округа</t>
  </si>
  <si>
    <t>689450, Чукотский автономный округ, г. Билибино, ул. Геологов д. 1а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</si>
  <si>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</si>
  <si>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</si>
  <si>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</si>
  <si>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</si>
  <si>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</si>
  <si>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</si>
  <si>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№    п/п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</si>
  <si>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</si>
  <si>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</si>
  <si>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</si>
  <si>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куб.м</t>
  </si>
  <si>
    <t>3.</t>
  </si>
  <si>
    <t>3.1</t>
  </si>
  <si>
    <t>3.2</t>
  </si>
  <si>
    <t>4.</t>
  </si>
  <si>
    <t>5.</t>
  </si>
  <si>
    <t>план</t>
  </si>
  <si>
    <t>факт</t>
  </si>
  <si>
    <t>год</t>
  </si>
  <si>
    <t>1 полугодие</t>
  </si>
  <si>
    <t>2 полугодие</t>
  </si>
  <si>
    <t>участок Билибино</t>
  </si>
  <si>
    <t>участок Анюйск</t>
  </si>
  <si>
    <t>Прием сточных вод</t>
  </si>
  <si>
    <t>в пределах норматива по объему</t>
  </si>
  <si>
    <t>сверх норматива по объему</t>
  </si>
  <si>
    <t>1.1.1</t>
  </si>
  <si>
    <t>1.1.2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</si>
  <si>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</si>
  <si>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</si>
  <si>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</si>
  <si>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</si>
  <si>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</si>
  <si>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1.3.1</t>
  </si>
  <si>
    <t>1.3.2</t>
  </si>
  <si>
    <t>Объем транспортируемых сточных вод</t>
  </si>
  <si>
    <t>Объем сточных вод, поступивших на очистные сооружения</t>
  </si>
  <si>
    <t>Объем обезвоженного осадка сточных вод</t>
  </si>
  <si>
    <t>от собственных производств</t>
  </si>
  <si>
    <t>неучтенный приток сточных вод</t>
  </si>
  <si>
    <t>1.3.3</t>
  </si>
  <si>
    <t>1.3.3.1</t>
  </si>
  <si>
    <t>1.3.3.2</t>
  </si>
  <si>
    <t>1.3.3.3</t>
  </si>
  <si>
    <t xml:space="preserve">  населения</t>
  </si>
  <si>
    <t xml:space="preserve">  бюджетных организаций</t>
  </si>
  <si>
    <t xml:space="preserve">  прочих потребителей</t>
  </si>
  <si>
    <t>Сброшенные воды без очистки</t>
  </si>
  <si>
    <t>Объем сточных вод, принятых у потребителей - всего, в том числе:</t>
  </si>
  <si>
    <t>По категориям потребителей - всего, в том числе:</t>
  </si>
  <si>
    <t>от потребителей, всего, в том числе:</t>
  </si>
  <si>
    <t>на собственные очистные сооружения</t>
  </si>
  <si>
    <t>другим организациям</t>
  </si>
  <si>
    <t>объем сточных вод, прошедших очистку</t>
  </si>
  <si>
    <t>сбросы сточных вод в пределах нормативов и лимитов</t>
  </si>
  <si>
    <t xml:space="preserve">        городского</t>
  </si>
  <si>
    <t xml:space="preserve">        сельского</t>
  </si>
  <si>
    <t>ФАКТ</t>
  </si>
  <si>
    <t xml:space="preserve">Раздел 2. Баланс водоотведения </t>
  </si>
  <si>
    <t>в сфере водоотведения за 2019 год</t>
  </si>
  <si>
    <t>2019 год</t>
  </si>
  <si>
    <t>2020 год</t>
  </si>
  <si>
    <t>2021 год</t>
  </si>
  <si>
    <t>2022 год</t>
  </si>
  <si>
    <t>2023 год</t>
  </si>
  <si>
    <r>
      <t xml:space="preserve">Раздел 3. Перечень плановых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</si>
  <si>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План мероприятий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</t>
    </r>
  </si>
  <si>
    <t>Ремонт участка канализационной сети от КК-430 до КК-431 по ул.Октябрьская</t>
  </si>
  <si>
    <t xml:space="preserve">Ремонт участка канализационной сети от КК-433 до КК434а по ул.Октябрьская </t>
  </si>
  <si>
    <t>Ремонт участка канализационной сети</t>
  </si>
  <si>
    <t>Ремонт участка канализационных сетей от ТК-101 до ТК-102</t>
  </si>
  <si>
    <t>2.4.</t>
  </si>
  <si>
    <t>2.5.</t>
  </si>
  <si>
    <t>3.2. План мероприятий, направленных на улучшение качества очистки сточных вод*</t>
  </si>
  <si>
    <t>3.3. План мероприятий по энергосбережению и повышению энергетической эффективности*</t>
  </si>
  <si>
    <t>Раздел 4. Объем финансовых потребностей, необходимых для реализации производственной программы</t>
  </si>
  <si>
    <t>ПЛАН</t>
  </si>
  <si>
    <t>Отклонение 
(- не использовано, + перерасход)</t>
  </si>
  <si>
    <t>Причины отклонения</t>
  </si>
  <si>
    <t>Раздел 5. Плановые показатели надежности, качества, энергетической эффективности объектов централизованных систем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</si>
  <si>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</si>
  <si>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показатель надежности и бесперебойности централизованной системы водоотведения</t>
  </si>
  <si>
    <t>(должность)</t>
  </si>
  <si>
    <t>(ФИО, подпись)</t>
  </si>
  <si>
    <t>* План мероприятий по энергосбережению и повышению энергетической эффективности организацией не представлен</t>
  </si>
  <si>
    <t xml:space="preserve">Отклонение </t>
  </si>
  <si>
    <t>Директор</t>
  </si>
  <si>
    <t xml:space="preserve">                                                                  О.Г. Васильева </t>
  </si>
  <si>
    <t>Свод</t>
  </si>
  <si>
    <t>Ремонт участка канализационной сети от КК-430 до КК-431 по ул.Октябрьская г.Билибино</t>
  </si>
  <si>
    <t>Фактические затраты при выполнении работ по договорам ГПХ (при планировании работ была учтена сметная стоимость материалов)</t>
  </si>
  <si>
    <t>Работы не  выполнены по причине отсутствия подрядчиков с необходимой квалификацей и допуском к указанным работам, выданным СРО.</t>
  </si>
  <si>
    <t>Снижение проливов холодной и горячей воды в канализационную сеть привело к увеличению концентраци загрязняющих веществ при неизменных категориях потребителей (снизилось сверхнормативное потребление ХВС и ГВС населением в МКД, оборудованных коллективными приборами учета)</t>
  </si>
  <si>
    <t>Снижение проливов холодной и горячей воды в канализационную сеть привело к увеличению концентраци загрязняющих веществ при неизменных категориях потребителей (снизились потери воды).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</si>
</sst>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23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5" fillId="0" borderId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6" fillId="0" borderId="0"/>
  </cellStyleXfs>
  <cellXfs count="279">
    <xf numFmtId="0" fontId="0" fillId="0" borderId="0" xfId="0"/>
    <xf numFmtId="0" fontId="8" fillId="0" borderId="0" xfId="0" applyFont="1"/>
    <xf numFmtId="0" fontId="2" fillId="0" borderId="0" xfId="3" applyFont="1" applyBorder="1" applyAlignment="1">
      <alignment horizontal="center"/>
    </xf>
    <xf numFmtId="0" fontId="2" fillId="0" borderId="0" xfId="3" applyFont="1" applyBorder="1"/>
    <xf numFmtId="0" fontId="2" fillId="0" borderId="1" xfId="3" applyFont="1" applyBorder="1" applyAlignment="1"/>
    <xf numFmtId="0" fontId="2" fillId="0" borderId="0" xfId="3" applyFont="1" applyBorder="1" applyAlignment="1">
      <alignment horizontal="left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left" vertic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164" fontId="2" fillId="2" borderId="4" xfId="3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0" xfId="6" applyFont="1"/>
    <xf numFmtId="0" fontId="11" fillId="0" borderId="0" xfId="6" applyFont="1"/>
    <xf numFmtId="0" fontId="7" fillId="0" borderId="1" xfId="6" applyFont="1" applyBorder="1" applyAlignment="1">
      <alignment horizontal="left" vertical="center" wrapText="1"/>
    </xf>
    <xf numFmtId="0" fontId="7" fillId="0" borderId="0" xfId="6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9" fillId="0" borderId="0" xfId="6" applyFont="1"/>
    <xf numFmtId="0" fontId="2" fillId="0" borderId="0" xfId="3" applyFont="1" applyBorder="1" applyAlignment="1">
      <alignment horizontal="left"/>
    </xf>
    <xf numFmtId="0" fontId="9" fillId="0" borderId="0" xfId="6" applyFont="1" applyBorder="1" applyAlignment="1">
      <alignment horizontal="left"/>
    </xf>
    <xf numFmtId="0" fontId="2" fillId="0" borderId="1" xfId="3" applyFont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left" vertical="top" wrapText="1"/>
    </xf>
    <xf numFmtId="164" fontId="13" fillId="0" borderId="9" xfId="0" applyNumberFormat="1" applyFont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left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5" fontId="13" fillId="0" borderId="15" xfId="0" applyNumberFormat="1" applyFont="1" applyBorder="1" applyAlignment="1">
      <alignment horizontal="center" vertical="top" wrapText="1"/>
    </xf>
    <xf numFmtId="165" fontId="4" fillId="0" borderId="18" xfId="0" applyNumberFormat="1" applyFont="1" applyBorder="1" applyAlignment="1">
      <alignment horizontal="center" vertical="center" wrapText="1"/>
    </xf>
    <xf numFmtId="165" fontId="13" fillId="0" borderId="18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 wrapText="1"/>
    </xf>
    <xf numFmtId="165" fontId="13" fillId="0" borderId="19" xfId="0" applyNumberFormat="1" applyFont="1" applyBorder="1" applyAlignment="1">
      <alignment horizontal="center" vertical="center" wrapText="1"/>
    </xf>
    <xf numFmtId="165" fontId="13" fillId="0" borderId="20" xfId="0" applyNumberFormat="1" applyFont="1" applyBorder="1" applyAlignment="1">
      <alignment horizontal="center" vertical="top" wrapText="1"/>
    </xf>
    <xf numFmtId="165" fontId="4" fillId="0" borderId="21" xfId="0" applyNumberFormat="1" applyFont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 wrapText="1"/>
    </xf>
    <xf numFmtId="165" fontId="4" fillId="0" borderId="22" xfId="0" applyNumberFormat="1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165" fontId="13" fillId="0" borderId="23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top" wrapText="1"/>
    </xf>
    <xf numFmtId="165" fontId="4" fillId="0" borderId="24" xfId="0" applyNumberFormat="1" applyFont="1" applyBorder="1" applyAlignment="1">
      <alignment horizontal="center" vertical="center" wrapText="1"/>
    </xf>
    <xf numFmtId="165" fontId="13" fillId="0" borderId="24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0" xfId="0" applyFont="1"/>
    <xf numFmtId="165" fontId="13" fillId="2" borderId="15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2" fillId="0" borderId="17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164" fontId="2" fillId="0" borderId="1" xfId="3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0" fontId="13" fillId="0" borderId="29" xfId="0" applyFont="1" applyBorder="1"/>
    <xf numFmtId="0" fontId="8" fillId="0" borderId="17" xfId="0" applyFont="1" applyBorder="1"/>
    <xf numFmtId="0" fontId="8" fillId="0" borderId="30" xfId="0" applyFont="1" applyBorder="1"/>
    <xf numFmtId="0" fontId="8" fillId="0" borderId="1" xfId="0" applyFont="1" applyBorder="1"/>
    <xf numFmtId="0" fontId="2" fillId="0" borderId="1" xfId="3" applyFont="1" applyBorder="1" applyAlignment="1">
      <alignment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9" xfId="0" applyFont="1" applyBorder="1"/>
    <xf numFmtId="0" fontId="9" fillId="0" borderId="30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164" fontId="7" fillId="0" borderId="3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top" wrapText="1"/>
    </xf>
    <xf numFmtId="164" fontId="2" fillId="0" borderId="3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top" wrapText="1"/>
    </xf>
    <xf numFmtId="0" fontId="7" fillId="0" borderId="27" xfId="0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justify" vertical="top" wrapText="1"/>
    </xf>
    <xf numFmtId="1" fontId="2" fillId="2" borderId="23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left" vertical="top" wrapText="1"/>
    </xf>
    <xf numFmtId="166" fontId="7" fillId="0" borderId="23" xfId="0" applyNumberFormat="1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top" wrapText="1"/>
    </xf>
    <xf numFmtId="2" fontId="2" fillId="0" borderId="31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top" wrapText="1"/>
    </xf>
    <xf numFmtId="2" fontId="2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166" fontId="7" fillId="0" borderId="35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 vertical="center" wrapText="1"/>
    </xf>
    <xf numFmtId="0" fontId="5" fillId="0" borderId="29" xfId="0" applyFont="1" applyBorder="1"/>
    <xf numFmtId="164" fontId="7" fillId="0" borderId="8" xfId="0" applyNumberFormat="1" applyFont="1" applyBorder="1" applyAlignment="1">
      <alignment horizontal="center" vertical="center" wrapText="1"/>
    </xf>
    <xf numFmtId="1" fontId="7" fillId="2" borderId="35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166" fontId="7" fillId="0" borderId="19" xfId="0" applyNumberFormat="1" applyFont="1" applyBorder="1" applyAlignment="1">
      <alignment horizontal="center" vertical="center" wrapText="1"/>
    </xf>
    <xf numFmtId="166" fontId="7" fillId="0" borderId="16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6" fontId="7" fillId="0" borderId="22" xfId="0" applyNumberFormat="1" applyFont="1" applyBorder="1" applyAlignment="1">
      <alignment horizontal="center" vertical="center" wrapText="1"/>
    </xf>
    <xf numFmtId="0" fontId="2" fillId="0" borderId="17" xfId="3" applyFont="1" applyBorder="1" applyAlignment="1">
      <alignment horizontal="left" vertical="center" wrapText="1"/>
    </xf>
    <xf numFmtId="0" fontId="7" fillId="0" borderId="0" xfId="6" applyFont="1" applyAlignment="1">
      <alignment horizontal="center"/>
    </xf>
    <xf numFmtId="0" fontId="3" fillId="0" borderId="17" xfId="3" applyFont="1" applyBorder="1" applyAlignment="1">
      <alignment horizontal="left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0" fontId="19" fillId="0" borderId="0" xfId="6" applyFont="1" applyBorder="1" applyAlignment="1">
      <alignment horizontal="center"/>
    </xf>
    <xf numFmtId="167" fontId="4" fillId="0" borderId="21" xfId="0" applyNumberFormat="1" applyFont="1" applyBorder="1" applyAlignment="1">
      <alignment horizontal="center" vertical="center" wrapText="1"/>
    </xf>
    <xf numFmtId="167" fontId="4" fillId="0" borderId="24" xfId="0" applyNumberFormat="1" applyFont="1" applyBorder="1" applyAlignment="1">
      <alignment horizontal="center" vertical="center" wrapText="1"/>
    </xf>
    <xf numFmtId="167" fontId="4" fillId="0" borderId="18" xfId="0" applyNumberFormat="1" applyFont="1" applyBorder="1" applyAlignment="1">
      <alignment horizontal="center" vertical="center" wrapText="1"/>
    </xf>
    <xf numFmtId="167" fontId="13" fillId="0" borderId="21" xfId="0" applyNumberFormat="1" applyFont="1" applyBorder="1" applyAlignment="1">
      <alignment horizontal="center" vertical="center" wrapText="1"/>
    </xf>
    <xf numFmtId="167" fontId="13" fillId="0" borderId="24" xfId="0" applyNumberFormat="1" applyFont="1" applyBorder="1" applyAlignment="1">
      <alignment horizontal="center" vertical="center" wrapText="1"/>
    </xf>
    <xf numFmtId="167" fontId="13" fillId="0" borderId="18" xfId="0" applyNumberFormat="1" applyFont="1" applyBorder="1" applyAlignment="1">
      <alignment horizontal="center" vertical="center" wrapText="1"/>
    </xf>
    <xf numFmtId="167" fontId="4" fillId="0" borderId="22" xfId="0" applyNumberFormat="1" applyFont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67" fontId="4" fillId="0" borderId="15" xfId="0" applyNumberFormat="1" applyFont="1" applyBorder="1" applyAlignment="1">
      <alignment horizontal="center" vertical="center" wrapText="1"/>
    </xf>
    <xf numFmtId="167" fontId="13" fillId="0" borderId="22" xfId="0" applyNumberFormat="1" applyFont="1" applyBorder="1" applyAlignment="1">
      <alignment horizontal="center" vertical="center" wrapText="1"/>
    </xf>
    <xf numFmtId="167" fontId="13" fillId="0" borderId="10" xfId="0" applyNumberFormat="1" applyFont="1" applyBorder="1" applyAlignment="1">
      <alignment horizontal="center" vertical="center" wrapText="1"/>
    </xf>
    <xf numFmtId="167" fontId="13" fillId="0" borderId="15" xfId="0" applyNumberFormat="1" applyFont="1" applyBorder="1" applyAlignment="1">
      <alignment horizontal="center" vertical="center" wrapText="1"/>
    </xf>
    <xf numFmtId="167" fontId="13" fillId="0" borderId="23" xfId="0" applyNumberFormat="1" applyFont="1" applyBorder="1" applyAlignment="1">
      <alignment horizontal="center" vertical="center" wrapText="1"/>
    </xf>
    <xf numFmtId="167" fontId="13" fillId="0" borderId="14" xfId="0" applyNumberFormat="1" applyFont="1" applyBorder="1" applyAlignment="1">
      <alignment horizontal="center" vertical="center" wrapText="1"/>
    </xf>
    <xf numFmtId="167" fontId="13" fillId="0" borderId="19" xfId="0" applyNumberFormat="1" applyFont="1" applyBorder="1" applyAlignment="1">
      <alignment horizontal="center" vertical="center" wrapText="1"/>
    </xf>
    <xf numFmtId="167" fontId="13" fillId="0" borderId="22" xfId="0" applyNumberFormat="1" applyFont="1" applyFill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center" vertical="center" wrapText="1"/>
    </xf>
    <xf numFmtId="165" fontId="2" fillId="0" borderId="3" xfId="3" applyNumberFormat="1" applyFont="1" applyBorder="1" applyAlignment="1">
      <alignment horizontal="center" vertical="center" wrapText="1"/>
    </xf>
    <xf numFmtId="165" fontId="2" fillId="0" borderId="4" xfId="3" applyNumberFormat="1" applyFont="1" applyBorder="1" applyAlignment="1">
      <alignment horizontal="center" vertical="center" wrapText="1"/>
    </xf>
    <xf numFmtId="165" fontId="2" fillId="0" borderId="17" xfId="3" applyNumberFormat="1" applyFont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166" fontId="7" fillId="0" borderId="34" xfId="0" applyNumberFormat="1" applyFont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6" fontId="5" fillId="0" borderId="0" xfId="0" applyNumberFormat="1" applyFont="1"/>
    <xf numFmtId="164" fontId="7" fillId="0" borderId="34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2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3" fillId="0" borderId="36" xfId="3" applyFont="1" applyBorder="1" applyAlignment="1">
      <alignment horizontal="left" vertical="center" wrapText="1"/>
    </xf>
    <xf numFmtId="0" fontId="9" fillId="0" borderId="0" xfId="6" applyFont="1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26" xfId="3" applyFont="1" applyFill="1" applyBorder="1" applyAlignment="1">
      <alignment horizontal="center" vertical="center" wrapText="1"/>
    </xf>
    <xf numFmtId="0" fontId="4" fillId="0" borderId="36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 shrinkToFit="1"/>
    </xf>
    <xf numFmtId="0" fontId="13" fillId="0" borderId="30" xfId="0" applyFont="1" applyFill="1" applyBorder="1" applyAlignment="1">
      <alignment horizontal="center" vertical="center" wrapText="1" shrinkToFit="1"/>
    </xf>
    <xf numFmtId="0" fontId="13" fillId="0" borderId="28" xfId="0" applyFont="1" applyFill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wrapText="1"/>
    </xf>
    <xf numFmtId="0" fontId="13" fillId="0" borderId="30" xfId="3" applyFont="1" applyBorder="1" applyAlignment="1">
      <alignment horizontal="center" vertical="center" wrapText="1"/>
    </xf>
    <xf numFmtId="0" fontId="13" fillId="0" borderId="28" xfId="3" applyFont="1" applyBorder="1" applyAlignment="1">
      <alignment horizontal="center" vertical="center" wrapText="1"/>
    </xf>
    <xf numFmtId="0" fontId="2" fillId="0" borderId="37" xfId="3" applyFont="1" applyBorder="1" applyAlignment="1">
      <alignment horizontal="left" wrapText="1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2" fillId="0" borderId="17" xfId="3" applyFont="1" applyBorder="1" applyAlignment="1">
      <alignment horizontal="left"/>
    </xf>
    <xf numFmtId="0" fontId="2" fillId="0" borderId="30" xfId="3" applyFont="1" applyBorder="1" applyAlignment="1">
      <alignment horizontal="left"/>
    </xf>
    <xf numFmtId="0" fontId="2" fillId="0" borderId="2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left" wrapText="1"/>
    </xf>
    <xf numFmtId="0" fontId="2" fillId="0" borderId="38" xfId="3" applyFont="1" applyBorder="1" applyAlignment="1">
      <alignment horizontal="center" vertical="center" wrapText="1"/>
    </xf>
    <xf numFmtId="0" fontId="2" fillId="0" borderId="25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3" fillId="3" borderId="17" xfId="3" applyFont="1" applyFill="1" applyBorder="1" applyAlignment="1">
      <alignment horizontal="center" vertical="center" wrapText="1"/>
    </xf>
    <xf numFmtId="0" fontId="3" fillId="3" borderId="30" xfId="3" applyFont="1" applyFill="1" applyBorder="1" applyAlignment="1">
      <alignment horizontal="center" vertical="center" wrapText="1"/>
    </xf>
    <xf numFmtId="0" fontId="3" fillId="3" borderId="28" xfId="3" applyFont="1" applyFill="1" applyBorder="1" applyAlignment="1">
      <alignment horizontal="center" vertical="center" wrapText="1"/>
    </xf>
    <xf numFmtId="0" fontId="2" fillId="0" borderId="17" xfId="3" applyFont="1" applyBorder="1" applyAlignment="1">
      <alignment horizontal="left" vertical="center" wrapText="1"/>
    </xf>
    <xf numFmtId="0" fontId="2" fillId="0" borderId="30" xfId="3" applyFont="1" applyBorder="1" applyAlignment="1">
      <alignment horizontal="left" vertical="center" wrapText="1"/>
    </xf>
    <xf numFmtId="0" fontId="2" fillId="0" borderId="28" xfId="3" applyFont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2" fillId="0" borderId="39" xfId="3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30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</cellXfs>
  <cellStyles count="11">
    <cellStyle name="_Прил к пост 23-к8 тариф ХВС ВО МП ЖКХ 2016-2018" xfId="1"/>
    <cellStyle name="_прил ЧЭ" xfId="2"/>
    <cellStyle name="Обычный" xfId="0" builtinId="0"/>
    <cellStyle name="Обычный 2" xfId="10"/>
    <cellStyle name="Обычный 2_ООО Тепловая компания (печора)" xfId="3"/>
    <cellStyle name="Обычный 3" xfId="4"/>
    <cellStyle name="Обычный 5" xfId="5"/>
    <cellStyle name="Обычный_PP_PitWater" xfId="6"/>
    <cellStyle name="Процентный 2" xfId="7"/>
    <cellStyle name="Процентный 4" xfId="8"/>
    <cellStyle name="Стиль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&#1046;&#1050;&#1061;\&#1050;&#1054;&#1052;&#1052;&#1059;&#1053;&#1040;&#1051;&#1068;&#1053;&#1067;&#1045;%20&#1059;&#1057;&#1051;&#1059;&#1043;&#1048;%20&#1085;&#1072;%202020%20&#1075;&#1086;&#1076;\&#1052;&#1055;%20&#1041;&#1046;&#1050;&#1061;\&#1041;&#1046;&#1050;&#1061;%20&#1042;&#1054;%202020%20&#1082;&#1086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&#1086;&#1073;&#1097;&#1072;&#1103;\&#1055;&#1069;&#1054;\&#1076;&#1083;&#1103;%20&#1050;&#1040;&#1041;&#1067;&#1058;&#1063;&#1045;&#1053;&#1050;&#1054;\&#1086;&#1090;%20&#1040;&#1083;&#1077;&#1082;&#1089;&#1077;&#1077;&#1074;&#1086;&#1081;\&#1055;&#1055;_2019%20&#1092;&#1072;&#1082;&#1090;%20(&#1042;&#1057;,%20&#1042;&#1054;,%20&#1055;&#1042;)%20&#1073;&#1077;&#1079;%20&#1087;&#1088;&#1080;&#1083;.5\&#1042;&#1054;%20&#1041;&#1046;&#1050;&#1061;%20&#1055;&#1055;%202019%20&#1092;&#1072;&#1082;&#1090;_&#1055;&#105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 парам"/>
      <sheetName val="индексы"/>
      <sheetName val="Свод села"/>
      <sheetName val="Свод "/>
      <sheetName val="Бил"/>
      <sheetName val="Анюйск"/>
      <sheetName val="формула"/>
      <sheetName val="Су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6">
          <cell r="Q106">
            <v>24795.980530536955</v>
          </cell>
          <cell r="S106">
            <v>25210.957799725413</v>
          </cell>
          <cell r="U106">
            <v>25991.054284076803</v>
          </cell>
          <cell r="W106">
            <v>26796.067503474671</v>
          </cell>
        </row>
        <row r="111">
          <cell r="Q111">
            <v>495</v>
          </cell>
          <cell r="S111">
            <v>495</v>
          </cell>
          <cell r="U111">
            <v>495</v>
          </cell>
          <cell r="W111">
            <v>495</v>
          </cell>
        </row>
      </sheetData>
      <sheetData sheetId="5" refreshError="1">
        <row r="45">
          <cell r="Q45">
            <v>1998.6007833000001</v>
          </cell>
          <cell r="S45">
            <v>2051.823522159279</v>
          </cell>
          <cell r="U45">
            <v>2112.557498415194</v>
          </cell>
          <cell r="W45">
            <v>2175.0892003682839</v>
          </cell>
        </row>
        <row r="106">
          <cell r="Q106">
            <v>9082.7446477343583</v>
          </cell>
          <cell r="S106">
            <v>9395.7224778316358</v>
          </cell>
          <cell r="U106">
            <v>9731.2694031494411</v>
          </cell>
          <cell r="W106">
            <v>10079.049199650746</v>
          </cell>
        </row>
        <row r="111">
          <cell r="Q111">
            <v>33.125</v>
          </cell>
          <cell r="S111">
            <v>33.125</v>
          </cell>
          <cell r="U111">
            <v>33.125</v>
          </cell>
          <cell r="W111">
            <v>33.125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Бил"/>
      <sheetName val="Анюйск"/>
    </sheetNames>
    <sheetDataSet>
      <sheetData sheetId="0"/>
      <sheetData sheetId="1">
        <row r="31">
          <cell r="G31">
            <v>909365.50800000003</v>
          </cell>
          <cell r="AA31">
            <v>17287.739000000001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7"/>
  <sheetViews>
    <sheetView workbookViewId="0">
      <selection activeCell="B26" sqref="B26"/>
    </sheetView>
  </sheetViews>
  <sheetFormatPr defaultRowHeight="15.75" x14ac:dyDescent="0.25"/>
  <cols>
    <col min="1" max="1" width="49.28515625" style="39" customWidth="1"/>
    <col min="2" max="2" width="61.85546875" style="39" customWidth="1"/>
    <col min="3" max="3" width="7" style="39" customWidth="1"/>
    <col min="4" max="4" width="6.7109375" style="39" customWidth="1"/>
    <col min="5" max="16384" width="9.140625" style="39"/>
  </cols>
  <sheetData>
    <row r="1" spans="1:2" x14ac:dyDescent="0.25">
      <c r="A1" s="213" t="s">
        <v>61</v>
      </c>
      <c r="B1" s="213"/>
    </row>
    <row r="2" spans="1:2" s="40" customFormat="1" ht="18.75" x14ac:dyDescent="0.3">
      <c r="A2" s="209" t="s">
        <v>115</v>
      </c>
      <c r="B2" s="209"/>
    </row>
    <row r="3" spans="1:2" s="40" customFormat="1" ht="19.5" customHeight="1" x14ac:dyDescent="0.3">
      <c r="A3" s="210"/>
      <c r="B3" s="211"/>
    </row>
    <row r="4" spans="1:2" s="40" customFormat="1" ht="18.75" customHeight="1" x14ac:dyDescent="0.3">
      <c r="A4" s="212" t="s">
        <v>52</v>
      </c>
      <c r="B4" s="212"/>
    </row>
    <row r="5" spans="1:2" ht="27" customHeight="1" x14ac:dyDescent="0.25">
      <c r="A5" s="41" t="s">
        <v>56</v>
      </c>
      <c r="B5" s="47" t="s">
        <v>53</v>
      </c>
    </row>
    <row r="6" spans="1:2" ht="36" customHeight="1" x14ac:dyDescent="0.25">
      <c r="A6" s="41" t="s">
        <v>57</v>
      </c>
      <c r="B6" s="13" t="s">
        <v>55</v>
      </c>
    </row>
    <row r="7" spans="1:2" ht="38.25" customHeight="1" x14ac:dyDescent="0.25">
      <c r="A7" s="41" t="s">
        <v>58</v>
      </c>
      <c r="B7" s="13" t="s">
        <v>54</v>
      </c>
    </row>
    <row r="8" spans="1:2" ht="27.75" customHeight="1" x14ac:dyDescent="0.25">
      <c r="A8" s="41" t="s">
        <v>59</v>
      </c>
      <c r="B8" s="47" t="s">
        <v>60</v>
      </c>
    </row>
    <row r="9" spans="1:2" s="44" customFormat="1" ht="21.75" customHeight="1" x14ac:dyDescent="0.25">
      <c r="A9" s="42"/>
      <c r="B9" s="43"/>
    </row>
    <row r="10" spans="1:2" ht="16.5" customHeight="1" x14ac:dyDescent="0.25"/>
    <row r="11" spans="1:2" x14ac:dyDescent="0.25">
      <c r="A11" s="173" t="s">
        <v>142</v>
      </c>
      <c r="B11" s="173" t="s">
        <v>143</v>
      </c>
    </row>
    <row r="12" spans="1:2" x14ac:dyDescent="0.25">
      <c r="A12" s="170" t="s">
        <v>138</v>
      </c>
      <c r="B12" s="170" t="s">
        <v>139</v>
      </c>
    </row>
    <row r="20" spans="1:3" x14ac:dyDescent="0.25">
      <c r="C20" s="45"/>
    </row>
    <row r="22" spans="1:3" x14ac:dyDescent="0.25">
      <c r="C22" s="46"/>
    </row>
    <row r="25" spans="1:3" s="44" customFormat="1" x14ac:dyDescent="0.25">
      <c r="A25" s="39"/>
      <c r="B25" s="39"/>
      <c r="C25" s="39"/>
    </row>
    <row r="26" spans="1:3" ht="15" customHeight="1" x14ac:dyDescent="0.25"/>
    <row r="27" spans="1:3" ht="31.5" customHeight="1" x14ac:dyDescent="0.25"/>
  </sheetData>
  <mergeCells count="4">
    <mergeCell ref="A2:B2"/>
    <mergeCell ref="A3:B3"/>
    <mergeCell ref="A4:B4"/>
    <mergeCell ref="A1:B1"/>
  </mergeCells>
  <phoneticPr fontId="0" type="noConversion"/>
  <printOptions horizontalCentered="1"/>
  <pageMargins left="1.1811023622047245" right="0.39370078740157483" top="0.39370078740157483" bottom="0.3937007874015748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V31"/>
  <sheetViews>
    <sheetView zoomScale="80" zoomScaleNormal="80" workbookViewId="0">
      <pane xSplit="3" ySplit="7" topLeftCell="D8" activePane="bottomRight" state="frozen"/>
      <selection activeCell="A22" sqref="A22"/>
      <selection pane="topRight" activeCell="A22" sqref="A22"/>
      <selection pane="bottomLeft" activeCell="A22" sqref="A22"/>
      <selection pane="bottomRight" activeCell="E29" sqref="E29"/>
    </sheetView>
  </sheetViews>
  <sheetFormatPr defaultRowHeight="15" x14ac:dyDescent="0.25"/>
  <cols>
    <col min="1" max="1" width="6.85546875" style="48" customWidth="1"/>
    <col min="2" max="2" width="38.7109375" style="48" customWidth="1"/>
    <col min="3" max="3" width="10.5703125" style="48" customWidth="1"/>
    <col min="4" max="7" width="12.28515625" style="48" customWidth="1"/>
    <col min="8" max="8" width="13.5703125" style="48" hidden="1" customWidth="1"/>
    <col min="9" max="19" width="13.5703125" style="93" hidden="1" customWidth="1"/>
    <col min="20" max="23" width="13.5703125" style="48" hidden="1" customWidth="1"/>
    <col min="24" max="27" width="12.5703125" style="48" customWidth="1"/>
    <col min="28" max="28" width="12.5703125" style="48" hidden="1" customWidth="1"/>
    <col min="29" max="31" width="12.5703125" style="93" hidden="1" customWidth="1"/>
    <col min="32" max="43" width="12.5703125" style="48" hidden="1" customWidth="1"/>
    <col min="44" max="44" width="10" style="48" customWidth="1"/>
    <col min="45" max="45" width="0" style="48" hidden="1" customWidth="1"/>
    <col min="46" max="48" width="12.5703125" style="48" hidden="1" customWidth="1"/>
    <col min="49" max="50" width="0" style="48" hidden="1" customWidth="1"/>
    <col min="51" max="16384" width="9.140625" style="48"/>
  </cols>
  <sheetData>
    <row r="1" spans="1:48" ht="19.5" customHeight="1" x14ac:dyDescent="0.25">
      <c r="A1" s="227" t="s">
        <v>114</v>
      </c>
      <c r="B1" s="227"/>
      <c r="C1" s="22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48" ht="21" customHeight="1" x14ac:dyDescent="0.25">
      <c r="A2" s="229" t="s">
        <v>62</v>
      </c>
      <c r="B2" s="229" t="s">
        <v>63</v>
      </c>
      <c r="C2" s="229" t="s">
        <v>64</v>
      </c>
      <c r="D2" s="230" t="s">
        <v>65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2"/>
      <c r="AR2" s="105"/>
    </row>
    <row r="3" spans="1:48" ht="17.25" customHeight="1" x14ac:dyDescent="0.25">
      <c r="A3" s="229"/>
      <c r="B3" s="229"/>
      <c r="C3" s="229"/>
      <c r="D3" s="221" t="s">
        <v>77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3"/>
      <c r="X3" s="221" t="s">
        <v>78</v>
      </c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3"/>
      <c r="AR3" s="105"/>
      <c r="AT3" s="220" t="s">
        <v>144</v>
      </c>
      <c r="AU3" s="220"/>
      <c r="AV3" s="220"/>
    </row>
    <row r="4" spans="1:48" ht="18.75" customHeight="1" x14ac:dyDescent="0.25">
      <c r="A4" s="229"/>
      <c r="B4" s="229"/>
      <c r="C4" s="229"/>
      <c r="D4" s="224" t="s">
        <v>116</v>
      </c>
      <c r="E4" s="225"/>
      <c r="F4" s="225"/>
      <c r="G4" s="226"/>
      <c r="H4" s="224" t="s">
        <v>117</v>
      </c>
      <c r="I4" s="225"/>
      <c r="J4" s="225"/>
      <c r="K4" s="226"/>
      <c r="L4" s="224" t="s">
        <v>118</v>
      </c>
      <c r="M4" s="225"/>
      <c r="N4" s="225"/>
      <c r="O4" s="226"/>
      <c r="P4" s="224" t="s">
        <v>119</v>
      </c>
      <c r="Q4" s="225"/>
      <c r="R4" s="225"/>
      <c r="S4" s="226"/>
      <c r="T4" s="224" t="s">
        <v>120</v>
      </c>
      <c r="U4" s="225"/>
      <c r="V4" s="225"/>
      <c r="W4" s="226"/>
      <c r="X4" s="224" t="s">
        <v>116</v>
      </c>
      <c r="Y4" s="225"/>
      <c r="Z4" s="225"/>
      <c r="AA4" s="226"/>
      <c r="AB4" s="224" t="s">
        <v>117</v>
      </c>
      <c r="AC4" s="225"/>
      <c r="AD4" s="225"/>
      <c r="AE4" s="226"/>
      <c r="AF4" s="224" t="s">
        <v>118</v>
      </c>
      <c r="AG4" s="225"/>
      <c r="AH4" s="225"/>
      <c r="AI4" s="226"/>
      <c r="AJ4" s="224" t="s">
        <v>119</v>
      </c>
      <c r="AK4" s="225"/>
      <c r="AL4" s="225"/>
      <c r="AM4" s="226"/>
      <c r="AN4" s="224" t="s">
        <v>120</v>
      </c>
      <c r="AO4" s="225"/>
      <c r="AP4" s="225"/>
      <c r="AQ4" s="226"/>
      <c r="AR4" s="105"/>
    </row>
    <row r="5" spans="1:48" ht="18" customHeight="1" x14ac:dyDescent="0.25">
      <c r="A5" s="229"/>
      <c r="B5" s="229"/>
      <c r="C5" s="229"/>
      <c r="D5" s="204" t="s">
        <v>72</v>
      </c>
      <c r="E5" s="214" t="s">
        <v>73</v>
      </c>
      <c r="F5" s="215"/>
      <c r="G5" s="216"/>
      <c r="H5" s="204" t="s">
        <v>72</v>
      </c>
      <c r="I5" s="214" t="s">
        <v>73</v>
      </c>
      <c r="J5" s="215"/>
      <c r="K5" s="216"/>
      <c r="L5" s="204" t="s">
        <v>72</v>
      </c>
      <c r="M5" s="214" t="s">
        <v>73</v>
      </c>
      <c r="N5" s="215"/>
      <c r="O5" s="216"/>
      <c r="P5" s="204" t="s">
        <v>72</v>
      </c>
      <c r="Q5" s="214" t="s">
        <v>73</v>
      </c>
      <c r="R5" s="215"/>
      <c r="S5" s="216"/>
      <c r="T5" s="204" t="s">
        <v>72</v>
      </c>
      <c r="U5" s="214" t="s">
        <v>73</v>
      </c>
      <c r="V5" s="215"/>
      <c r="W5" s="216"/>
      <c r="X5" s="204" t="s">
        <v>72</v>
      </c>
      <c r="Y5" s="214" t="s">
        <v>73</v>
      </c>
      <c r="Z5" s="215"/>
      <c r="AA5" s="216"/>
      <c r="AB5" s="204" t="s">
        <v>72</v>
      </c>
      <c r="AC5" s="214" t="s">
        <v>73</v>
      </c>
      <c r="AD5" s="215"/>
      <c r="AE5" s="216"/>
      <c r="AF5" s="204" t="s">
        <v>72</v>
      </c>
      <c r="AG5" s="214" t="s">
        <v>73</v>
      </c>
      <c r="AH5" s="215"/>
      <c r="AI5" s="216"/>
      <c r="AJ5" s="204" t="s">
        <v>72</v>
      </c>
      <c r="AK5" s="214" t="s">
        <v>73</v>
      </c>
      <c r="AL5" s="215"/>
      <c r="AM5" s="216"/>
      <c r="AN5" s="204" t="s">
        <v>72</v>
      </c>
      <c r="AO5" s="214" t="s">
        <v>73</v>
      </c>
      <c r="AP5" s="215"/>
      <c r="AQ5" s="216"/>
      <c r="AR5" s="105"/>
      <c r="AT5" s="217" t="s">
        <v>73</v>
      </c>
      <c r="AU5" s="218"/>
      <c r="AV5" s="219"/>
    </row>
    <row r="6" spans="1:48" ht="29.25" customHeight="1" x14ac:dyDescent="0.25">
      <c r="A6" s="50"/>
      <c r="B6" s="50"/>
      <c r="C6" s="49"/>
      <c r="D6" s="92" t="s">
        <v>74</v>
      </c>
      <c r="E6" s="92" t="s">
        <v>75</v>
      </c>
      <c r="F6" s="92" t="s">
        <v>76</v>
      </c>
      <c r="G6" s="92" t="s">
        <v>74</v>
      </c>
      <c r="H6" s="92" t="s">
        <v>74</v>
      </c>
      <c r="I6" s="92" t="s">
        <v>75</v>
      </c>
      <c r="J6" s="92" t="s">
        <v>76</v>
      </c>
      <c r="K6" s="92" t="s">
        <v>74</v>
      </c>
      <c r="L6" s="92" t="s">
        <v>74</v>
      </c>
      <c r="M6" s="92" t="s">
        <v>75</v>
      </c>
      <c r="N6" s="92" t="s">
        <v>76</v>
      </c>
      <c r="O6" s="92" t="s">
        <v>74</v>
      </c>
      <c r="P6" s="92" t="s">
        <v>74</v>
      </c>
      <c r="Q6" s="92" t="s">
        <v>75</v>
      </c>
      <c r="R6" s="92" t="s">
        <v>76</v>
      </c>
      <c r="S6" s="92" t="s">
        <v>74</v>
      </c>
      <c r="T6" s="92" t="s">
        <v>74</v>
      </c>
      <c r="U6" s="92" t="s">
        <v>75</v>
      </c>
      <c r="V6" s="92" t="s">
        <v>76</v>
      </c>
      <c r="W6" s="92" t="s">
        <v>74</v>
      </c>
      <c r="X6" s="92" t="s">
        <v>74</v>
      </c>
      <c r="Y6" s="92" t="s">
        <v>75</v>
      </c>
      <c r="Z6" s="92" t="s">
        <v>76</v>
      </c>
      <c r="AA6" s="92" t="s">
        <v>74</v>
      </c>
      <c r="AB6" s="92" t="s">
        <v>74</v>
      </c>
      <c r="AC6" s="92" t="s">
        <v>75</v>
      </c>
      <c r="AD6" s="92" t="s">
        <v>76</v>
      </c>
      <c r="AE6" s="92" t="s">
        <v>74</v>
      </c>
      <c r="AF6" s="92" t="s">
        <v>74</v>
      </c>
      <c r="AG6" s="92" t="s">
        <v>75</v>
      </c>
      <c r="AH6" s="92" t="s">
        <v>76</v>
      </c>
      <c r="AI6" s="92" t="s">
        <v>74</v>
      </c>
      <c r="AJ6" s="92" t="s">
        <v>74</v>
      </c>
      <c r="AK6" s="92" t="s">
        <v>75</v>
      </c>
      <c r="AL6" s="92" t="s">
        <v>76</v>
      </c>
      <c r="AM6" s="92" t="s">
        <v>74</v>
      </c>
      <c r="AN6" s="92" t="s">
        <v>74</v>
      </c>
      <c r="AO6" s="92" t="s">
        <v>75</v>
      </c>
      <c r="AP6" s="92" t="s">
        <v>76</v>
      </c>
      <c r="AQ6" s="92" t="s">
        <v>74</v>
      </c>
      <c r="AR6" s="105"/>
      <c r="AT6" s="92" t="s">
        <v>75</v>
      </c>
      <c r="AU6" s="92" t="s">
        <v>76</v>
      </c>
      <c r="AV6" s="92" t="s">
        <v>74</v>
      </c>
    </row>
    <row r="7" spans="1:48" x14ac:dyDescent="0.25">
      <c r="A7" s="50">
        <v>1</v>
      </c>
      <c r="B7" s="50">
        <f t="shared" ref="B7:S7" si="0">A7+1</f>
        <v>2</v>
      </c>
      <c r="C7" s="50">
        <f t="shared" si="0"/>
        <v>3</v>
      </c>
      <c r="D7" s="50">
        <f t="shared" si="0"/>
        <v>4</v>
      </c>
      <c r="E7" s="50">
        <f t="shared" si="0"/>
        <v>5</v>
      </c>
      <c r="F7" s="50">
        <f t="shared" si="0"/>
        <v>6</v>
      </c>
      <c r="G7" s="50">
        <f t="shared" si="0"/>
        <v>7</v>
      </c>
      <c r="H7" s="50">
        <f t="shared" si="0"/>
        <v>8</v>
      </c>
      <c r="I7" s="50">
        <f t="shared" si="0"/>
        <v>9</v>
      </c>
      <c r="J7" s="50">
        <f t="shared" si="0"/>
        <v>10</v>
      </c>
      <c r="K7" s="50">
        <f t="shared" si="0"/>
        <v>11</v>
      </c>
      <c r="L7" s="50">
        <f t="shared" si="0"/>
        <v>12</v>
      </c>
      <c r="M7" s="50">
        <f t="shared" si="0"/>
        <v>13</v>
      </c>
      <c r="N7" s="50">
        <f t="shared" si="0"/>
        <v>14</v>
      </c>
      <c r="O7" s="50">
        <f t="shared" si="0"/>
        <v>15</v>
      </c>
      <c r="P7" s="50">
        <f t="shared" si="0"/>
        <v>16</v>
      </c>
      <c r="Q7" s="50">
        <f t="shared" si="0"/>
        <v>17</v>
      </c>
      <c r="R7" s="50">
        <f t="shared" si="0"/>
        <v>18</v>
      </c>
      <c r="S7" s="50">
        <f t="shared" si="0"/>
        <v>19</v>
      </c>
      <c r="T7" s="50">
        <f>K7+1</f>
        <v>12</v>
      </c>
      <c r="U7" s="50">
        <f t="shared" ref="U7:AM7" si="1">T7+1</f>
        <v>13</v>
      </c>
      <c r="V7" s="50">
        <f t="shared" si="1"/>
        <v>14</v>
      </c>
      <c r="W7" s="50">
        <f t="shared" si="1"/>
        <v>15</v>
      </c>
      <c r="X7" s="50">
        <v>8</v>
      </c>
      <c r="Y7" s="50">
        <v>9</v>
      </c>
      <c r="Z7" s="50">
        <v>10</v>
      </c>
      <c r="AA7" s="50">
        <f t="shared" si="1"/>
        <v>11</v>
      </c>
      <c r="AB7" s="50">
        <f t="shared" si="1"/>
        <v>12</v>
      </c>
      <c r="AC7" s="50">
        <f t="shared" si="1"/>
        <v>13</v>
      </c>
      <c r="AD7" s="50">
        <f t="shared" si="1"/>
        <v>14</v>
      </c>
      <c r="AE7" s="50">
        <f t="shared" si="1"/>
        <v>15</v>
      </c>
      <c r="AF7" s="50">
        <f t="shared" si="1"/>
        <v>16</v>
      </c>
      <c r="AG7" s="50">
        <f t="shared" si="1"/>
        <v>17</v>
      </c>
      <c r="AH7" s="50">
        <f t="shared" si="1"/>
        <v>18</v>
      </c>
      <c r="AI7" s="50">
        <f t="shared" si="1"/>
        <v>19</v>
      </c>
      <c r="AJ7" s="50">
        <f t="shared" si="1"/>
        <v>20</v>
      </c>
      <c r="AK7" s="50">
        <f t="shared" si="1"/>
        <v>21</v>
      </c>
      <c r="AL7" s="50">
        <f t="shared" si="1"/>
        <v>22</v>
      </c>
      <c r="AM7" s="50">
        <f t="shared" si="1"/>
        <v>23</v>
      </c>
      <c r="AN7" s="50">
        <f>AE7+1</f>
        <v>16</v>
      </c>
      <c r="AO7" s="50">
        <f>AN7+1</f>
        <v>17</v>
      </c>
      <c r="AP7" s="50">
        <f>AO7+1</f>
        <v>18</v>
      </c>
      <c r="AQ7" s="49">
        <f>AP7+1</f>
        <v>19</v>
      </c>
      <c r="AR7" s="105"/>
      <c r="AT7" s="50">
        <f>AS7+1</f>
        <v>1</v>
      </c>
      <c r="AU7" s="50">
        <f>AT7+1</f>
        <v>2</v>
      </c>
      <c r="AV7" s="50">
        <f>AU7+1</f>
        <v>3</v>
      </c>
    </row>
    <row r="8" spans="1:48" ht="18.75" customHeight="1" x14ac:dyDescent="0.25">
      <c r="A8" s="56" t="s">
        <v>5</v>
      </c>
      <c r="B8" s="52" t="s">
        <v>79</v>
      </c>
      <c r="C8" s="53"/>
      <c r="D8" s="62"/>
      <c r="E8" s="75"/>
      <c r="F8" s="81"/>
      <c r="G8" s="69"/>
      <c r="H8" s="62"/>
      <c r="I8" s="75"/>
      <c r="J8" s="81"/>
      <c r="K8" s="69"/>
      <c r="L8" s="62"/>
      <c r="M8" s="75"/>
      <c r="N8" s="81"/>
      <c r="O8" s="69"/>
      <c r="P8" s="62"/>
      <c r="Q8" s="75"/>
      <c r="R8" s="81"/>
      <c r="S8" s="69"/>
      <c r="T8" s="62"/>
      <c r="U8" s="75"/>
      <c r="V8" s="81"/>
      <c r="W8" s="69"/>
      <c r="X8" s="62"/>
      <c r="Y8" s="75"/>
      <c r="Z8" s="81"/>
      <c r="AA8" s="69"/>
      <c r="AB8" s="62"/>
      <c r="AC8" s="75"/>
      <c r="AD8" s="81"/>
      <c r="AE8" s="69"/>
      <c r="AF8" s="62"/>
      <c r="AG8" s="75"/>
      <c r="AH8" s="81"/>
      <c r="AI8" s="69"/>
      <c r="AJ8" s="62"/>
      <c r="AK8" s="75"/>
      <c r="AL8" s="81"/>
      <c r="AM8" s="69"/>
      <c r="AN8" s="62"/>
      <c r="AO8" s="75"/>
      <c r="AP8" s="81"/>
      <c r="AQ8" s="69"/>
      <c r="AR8" s="105"/>
      <c r="AT8" s="75"/>
      <c r="AU8" s="81"/>
      <c r="AV8" s="69"/>
    </row>
    <row r="9" spans="1:48" ht="34.5" customHeight="1" x14ac:dyDescent="0.25">
      <c r="A9" s="56" t="s">
        <v>6</v>
      </c>
      <c r="B9" s="52" t="s">
        <v>104</v>
      </c>
      <c r="C9" s="57" t="s">
        <v>66</v>
      </c>
      <c r="D9" s="63">
        <f t="shared" ref="D9:W9" si="2">D10+D11</f>
        <v>1029470.9270000001</v>
      </c>
      <c r="E9" s="174">
        <f t="shared" si="2"/>
        <v>476333.81599999999</v>
      </c>
      <c r="F9" s="175">
        <f t="shared" si="2"/>
        <v>433031.69199999992</v>
      </c>
      <c r="G9" s="176">
        <f t="shared" si="2"/>
        <v>909365.50799999991</v>
      </c>
      <c r="H9" s="63">
        <f t="shared" si="2"/>
        <v>0</v>
      </c>
      <c r="I9" s="76">
        <f t="shared" si="2"/>
        <v>0</v>
      </c>
      <c r="J9" s="82">
        <f t="shared" si="2"/>
        <v>0</v>
      </c>
      <c r="K9" s="70">
        <f t="shared" si="2"/>
        <v>0</v>
      </c>
      <c r="L9" s="63">
        <f t="shared" si="2"/>
        <v>0</v>
      </c>
      <c r="M9" s="76">
        <f t="shared" si="2"/>
        <v>0</v>
      </c>
      <c r="N9" s="82">
        <f t="shared" si="2"/>
        <v>0</v>
      </c>
      <c r="O9" s="70">
        <f t="shared" si="2"/>
        <v>0</v>
      </c>
      <c r="P9" s="63">
        <f t="shared" si="2"/>
        <v>0</v>
      </c>
      <c r="Q9" s="76">
        <f t="shared" si="2"/>
        <v>0</v>
      </c>
      <c r="R9" s="82">
        <f t="shared" si="2"/>
        <v>0</v>
      </c>
      <c r="S9" s="70">
        <f t="shared" si="2"/>
        <v>0</v>
      </c>
      <c r="T9" s="63">
        <f t="shared" si="2"/>
        <v>0</v>
      </c>
      <c r="U9" s="76">
        <f t="shared" si="2"/>
        <v>0</v>
      </c>
      <c r="V9" s="82">
        <f t="shared" si="2"/>
        <v>0</v>
      </c>
      <c r="W9" s="70">
        <f t="shared" si="2"/>
        <v>0</v>
      </c>
      <c r="X9" s="63">
        <f t="shared" ref="X9:AP9" si="3">X10+X11</f>
        <v>20025.916999999998</v>
      </c>
      <c r="Y9" s="174">
        <f t="shared" si="3"/>
        <v>9016.1110000000008</v>
      </c>
      <c r="Z9" s="175">
        <f t="shared" si="3"/>
        <v>8271.6280000000006</v>
      </c>
      <c r="AA9" s="176">
        <f t="shared" si="3"/>
        <v>17287.739000000001</v>
      </c>
      <c r="AB9" s="63">
        <f t="shared" si="3"/>
        <v>0</v>
      </c>
      <c r="AC9" s="76">
        <f t="shared" si="3"/>
        <v>0</v>
      </c>
      <c r="AD9" s="82">
        <f t="shared" si="3"/>
        <v>0</v>
      </c>
      <c r="AE9" s="70">
        <f t="shared" si="3"/>
        <v>0</v>
      </c>
      <c r="AF9" s="63">
        <f t="shared" si="3"/>
        <v>0</v>
      </c>
      <c r="AG9" s="76">
        <f t="shared" si="3"/>
        <v>0</v>
      </c>
      <c r="AH9" s="82">
        <f t="shared" si="3"/>
        <v>0</v>
      </c>
      <c r="AI9" s="70">
        <f t="shared" si="3"/>
        <v>0</v>
      </c>
      <c r="AJ9" s="63">
        <f t="shared" si="3"/>
        <v>0</v>
      </c>
      <c r="AK9" s="76">
        <f t="shared" si="3"/>
        <v>0</v>
      </c>
      <c r="AL9" s="82">
        <f t="shared" si="3"/>
        <v>0</v>
      </c>
      <c r="AM9" s="70">
        <f t="shared" si="3"/>
        <v>0</v>
      </c>
      <c r="AN9" s="63">
        <f t="shared" si="3"/>
        <v>0</v>
      </c>
      <c r="AO9" s="76">
        <f t="shared" si="3"/>
        <v>0</v>
      </c>
      <c r="AP9" s="82">
        <f t="shared" si="3"/>
        <v>0</v>
      </c>
      <c r="AQ9" s="70">
        <f>AQ10+AQ11</f>
        <v>0</v>
      </c>
      <c r="AR9" s="105"/>
      <c r="AT9" s="174">
        <f>AT10+AT11</f>
        <v>485349.92699999997</v>
      </c>
      <c r="AU9" s="175">
        <f>AU10+AU11</f>
        <v>441303.31999999995</v>
      </c>
      <c r="AV9" s="176">
        <f>AV10+AV11</f>
        <v>926653.24699999997</v>
      </c>
    </row>
    <row r="10" spans="1:48" ht="18.75" customHeight="1" x14ac:dyDescent="0.25">
      <c r="A10" s="54" t="s">
        <v>82</v>
      </c>
      <c r="B10" s="55" t="s">
        <v>80</v>
      </c>
      <c r="C10" s="57" t="s">
        <v>66</v>
      </c>
      <c r="D10" s="64">
        <v>1029470.9270000001</v>
      </c>
      <c r="E10" s="189">
        <v>476333.81599999999</v>
      </c>
      <c r="F10" s="190">
        <v>433031.69199999992</v>
      </c>
      <c r="G10" s="179">
        <f>E10+F10</f>
        <v>909365.50799999991</v>
      </c>
      <c r="H10" s="64"/>
      <c r="I10" s="77"/>
      <c r="J10" s="83"/>
      <c r="K10" s="71">
        <f>I10+J10</f>
        <v>0</v>
      </c>
      <c r="L10" s="64"/>
      <c r="M10" s="77"/>
      <c r="N10" s="83"/>
      <c r="O10" s="71">
        <f>M10+N10</f>
        <v>0</v>
      </c>
      <c r="P10" s="64"/>
      <c r="Q10" s="77"/>
      <c r="R10" s="83"/>
      <c r="S10" s="71">
        <f>Q10+R10</f>
        <v>0</v>
      </c>
      <c r="T10" s="64">
        <f>H10</f>
        <v>0</v>
      </c>
      <c r="U10" s="77"/>
      <c r="V10" s="83"/>
      <c r="W10" s="71">
        <f>U10+V10</f>
        <v>0</v>
      </c>
      <c r="X10" s="64">
        <v>20025.916999999998</v>
      </c>
      <c r="Y10" s="177">
        <v>9016.1110000000008</v>
      </c>
      <c r="Z10" s="178">
        <v>8271.6280000000006</v>
      </c>
      <c r="AA10" s="179">
        <f>Y10+Z10</f>
        <v>17287.739000000001</v>
      </c>
      <c r="AB10" s="64"/>
      <c r="AC10" s="77"/>
      <c r="AD10" s="83"/>
      <c r="AE10" s="71">
        <f>AC10+AD10</f>
        <v>0</v>
      </c>
      <c r="AF10" s="64"/>
      <c r="AG10" s="77"/>
      <c r="AH10" s="83"/>
      <c r="AI10" s="71">
        <f>AG10+AH10</f>
        <v>0</v>
      </c>
      <c r="AJ10" s="64"/>
      <c r="AK10" s="77"/>
      <c r="AL10" s="83"/>
      <c r="AM10" s="71">
        <f>AK10+AL10</f>
        <v>0</v>
      </c>
      <c r="AN10" s="64">
        <f>AB10</f>
        <v>0</v>
      </c>
      <c r="AO10" s="77"/>
      <c r="AP10" s="83"/>
      <c r="AQ10" s="71">
        <f>AO10+AP10</f>
        <v>0</v>
      </c>
      <c r="AR10" s="105"/>
      <c r="AT10" s="177">
        <f>E10+Y10</f>
        <v>485349.92699999997</v>
      </c>
      <c r="AU10" s="178">
        <f>F10+Z10</f>
        <v>441303.31999999995</v>
      </c>
      <c r="AV10" s="179">
        <f>AT10+AU10</f>
        <v>926653.24699999997</v>
      </c>
    </row>
    <row r="11" spans="1:48" ht="18.75" customHeight="1" x14ac:dyDescent="0.25">
      <c r="A11" s="54" t="s">
        <v>83</v>
      </c>
      <c r="B11" s="55" t="s">
        <v>81</v>
      </c>
      <c r="C11" s="57" t="s">
        <v>66</v>
      </c>
      <c r="D11" s="64"/>
      <c r="E11" s="177"/>
      <c r="F11" s="178"/>
      <c r="G11" s="179"/>
      <c r="H11" s="64"/>
      <c r="I11" s="77"/>
      <c r="J11" s="83"/>
      <c r="K11" s="71"/>
      <c r="L11" s="64"/>
      <c r="M11" s="77"/>
      <c r="N11" s="83"/>
      <c r="O11" s="71"/>
      <c r="P11" s="64"/>
      <c r="Q11" s="77"/>
      <c r="R11" s="83"/>
      <c r="S11" s="71"/>
      <c r="T11" s="64"/>
      <c r="U11" s="77"/>
      <c r="V11" s="83"/>
      <c r="W11" s="71"/>
      <c r="X11" s="64"/>
      <c r="Y11" s="177"/>
      <c r="Z11" s="178"/>
      <c r="AA11" s="179"/>
      <c r="AB11" s="64"/>
      <c r="AC11" s="77"/>
      <c r="AD11" s="83"/>
      <c r="AE11" s="71"/>
      <c r="AF11" s="64"/>
      <c r="AG11" s="77"/>
      <c r="AH11" s="83"/>
      <c r="AI11" s="71"/>
      <c r="AJ11" s="64"/>
      <c r="AK11" s="77"/>
      <c r="AL11" s="83"/>
      <c r="AM11" s="71"/>
      <c r="AN11" s="64"/>
      <c r="AO11" s="77"/>
      <c r="AP11" s="83"/>
      <c r="AQ11" s="71"/>
      <c r="AR11" s="105"/>
      <c r="AT11" s="177"/>
      <c r="AU11" s="178"/>
      <c r="AV11" s="179"/>
    </row>
    <row r="12" spans="1:48" ht="18" customHeight="1" x14ac:dyDescent="0.25">
      <c r="A12" s="56" t="s">
        <v>7</v>
      </c>
      <c r="B12" s="52" t="s">
        <v>84</v>
      </c>
      <c r="C12" s="57" t="s">
        <v>66</v>
      </c>
      <c r="D12" s="65">
        <f t="shared" ref="D12:W12" si="4">D13+D14</f>
        <v>1029470.9270000001</v>
      </c>
      <c r="E12" s="180">
        <f t="shared" si="4"/>
        <v>284206.44400000002</v>
      </c>
      <c r="F12" s="181">
        <f t="shared" si="4"/>
        <v>273594.89299999998</v>
      </c>
      <c r="G12" s="182">
        <f t="shared" si="4"/>
        <v>557801.33700000006</v>
      </c>
      <c r="H12" s="65">
        <f t="shared" si="4"/>
        <v>0</v>
      </c>
      <c r="I12" s="78">
        <f t="shared" si="4"/>
        <v>0</v>
      </c>
      <c r="J12" s="84">
        <f t="shared" si="4"/>
        <v>0</v>
      </c>
      <c r="K12" s="72">
        <f t="shared" si="4"/>
        <v>0</v>
      </c>
      <c r="L12" s="65">
        <f t="shared" si="4"/>
        <v>0</v>
      </c>
      <c r="M12" s="78">
        <f t="shared" si="4"/>
        <v>0</v>
      </c>
      <c r="N12" s="84">
        <f t="shared" si="4"/>
        <v>0</v>
      </c>
      <c r="O12" s="72">
        <f t="shared" si="4"/>
        <v>0</v>
      </c>
      <c r="P12" s="65">
        <f t="shared" si="4"/>
        <v>0</v>
      </c>
      <c r="Q12" s="78">
        <f t="shared" si="4"/>
        <v>0</v>
      </c>
      <c r="R12" s="84">
        <f t="shared" si="4"/>
        <v>0</v>
      </c>
      <c r="S12" s="72">
        <f t="shared" si="4"/>
        <v>0</v>
      </c>
      <c r="T12" s="65">
        <f t="shared" si="4"/>
        <v>0</v>
      </c>
      <c r="U12" s="78">
        <f t="shared" si="4"/>
        <v>0</v>
      </c>
      <c r="V12" s="84">
        <f t="shared" si="4"/>
        <v>0</v>
      </c>
      <c r="W12" s="72">
        <f t="shared" si="4"/>
        <v>0</v>
      </c>
      <c r="X12" s="65">
        <f t="shared" ref="X12:AN12" si="5">X13+X14</f>
        <v>20025.916999999998</v>
      </c>
      <c r="Y12" s="180">
        <f t="shared" si="5"/>
        <v>0</v>
      </c>
      <c r="Z12" s="181">
        <f t="shared" si="5"/>
        <v>0</v>
      </c>
      <c r="AA12" s="182">
        <f t="shared" si="5"/>
        <v>0</v>
      </c>
      <c r="AB12" s="65">
        <f t="shared" si="5"/>
        <v>0</v>
      </c>
      <c r="AC12" s="78">
        <f t="shared" si="5"/>
        <v>0</v>
      </c>
      <c r="AD12" s="84">
        <f t="shared" si="5"/>
        <v>0</v>
      </c>
      <c r="AE12" s="72">
        <f t="shared" si="5"/>
        <v>0</v>
      </c>
      <c r="AF12" s="65">
        <f t="shared" si="5"/>
        <v>0</v>
      </c>
      <c r="AG12" s="78">
        <f t="shared" si="5"/>
        <v>0</v>
      </c>
      <c r="AH12" s="84">
        <f t="shared" si="5"/>
        <v>0</v>
      </c>
      <c r="AI12" s="72">
        <f t="shared" si="5"/>
        <v>0</v>
      </c>
      <c r="AJ12" s="65">
        <f t="shared" si="5"/>
        <v>0</v>
      </c>
      <c r="AK12" s="78">
        <f t="shared" si="5"/>
        <v>0</v>
      </c>
      <c r="AL12" s="84">
        <f t="shared" si="5"/>
        <v>0</v>
      </c>
      <c r="AM12" s="72">
        <f t="shared" si="5"/>
        <v>0</v>
      </c>
      <c r="AN12" s="65">
        <f t="shared" si="5"/>
        <v>0</v>
      </c>
      <c r="AO12" s="78">
        <f>AO13+AO14</f>
        <v>0</v>
      </c>
      <c r="AP12" s="84">
        <f>AP13+AP14</f>
        <v>0</v>
      </c>
      <c r="AQ12" s="72">
        <f>AQ13+AQ14</f>
        <v>0</v>
      </c>
      <c r="AR12" s="105"/>
      <c r="AT12" s="180">
        <f>AT13+AT14</f>
        <v>284206.44400000002</v>
      </c>
      <c r="AU12" s="181">
        <f>AU13+AU14</f>
        <v>273594.89299999998</v>
      </c>
      <c r="AV12" s="182">
        <f>AV13+AV14</f>
        <v>557801.33700000006</v>
      </c>
    </row>
    <row r="13" spans="1:48" ht="18" customHeight="1" x14ac:dyDescent="0.25">
      <c r="A13" s="54" t="s">
        <v>85</v>
      </c>
      <c r="B13" s="55" t="s">
        <v>86</v>
      </c>
      <c r="C13" s="57" t="s">
        <v>66</v>
      </c>
      <c r="D13" s="66">
        <f>D10</f>
        <v>1029470.9270000001</v>
      </c>
      <c r="E13" s="183">
        <v>284206.44400000002</v>
      </c>
      <c r="F13" s="184">
        <v>273594.89299999998</v>
      </c>
      <c r="G13" s="185">
        <f>E13+F13</f>
        <v>557801.33700000006</v>
      </c>
      <c r="H13" s="66">
        <f>H10</f>
        <v>0</v>
      </c>
      <c r="I13" s="79"/>
      <c r="J13" s="85"/>
      <c r="K13" s="73">
        <f>I13+J13</f>
        <v>0</v>
      </c>
      <c r="L13" s="66">
        <f>L10</f>
        <v>0</v>
      </c>
      <c r="M13" s="79"/>
      <c r="N13" s="85"/>
      <c r="O13" s="73">
        <f>M13+N13</f>
        <v>0</v>
      </c>
      <c r="P13" s="66">
        <f>P10</f>
        <v>0</v>
      </c>
      <c r="Q13" s="79"/>
      <c r="R13" s="85"/>
      <c r="S13" s="73">
        <f>Q13+R13</f>
        <v>0</v>
      </c>
      <c r="T13" s="66">
        <f>H13</f>
        <v>0</v>
      </c>
      <c r="U13" s="79">
        <f>U10</f>
        <v>0</v>
      </c>
      <c r="V13" s="85">
        <f>V10</f>
        <v>0</v>
      </c>
      <c r="W13" s="73">
        <f>U13+V13</f>
        <v>0</v>
      </c>
      <c r="X13" s="66">
        <f>X10</f>
        <v>20025.916999999998</v>
      </c>
      <c r="Y13" s="183"/>
      <c r="Z13" s="184"/>
      <c r="AA13" s="185">
        <f>Y13+Z13</f>
        <v>0</v>
      </c>
      <c r="AB13" s="66">
        <f>AB10</f>
        <v>0</v>
      </c>
      <c r="AC13" s="79"/>
      <c r="AD13" s="85"/>
      <c r="AE13" s="73">
        <f>AC13+AD13</f>
        <v>0</v>
      </c>
      <c r="AF13" s="66">
        <f>AF10</f>
        <v>0</v>
      </c>
      <c r="AG13" s="79"/>
      <c r="AH13" s="85"/>
      <c r="AI13" s="73">
        <f>AG13+AH13</f>
        <v>0</v>
      </c>
      <c r="AJ13" s="66">
        <f>AJ10</f>
        <v>0</v>
      </c>
      <c r="AK13" s="79"/>
      <c r="AL13" s="85"/>
      <c r="AM13" s="73">
        <f>AK13+AL13</f>
        <v>0</v>
      </c>
      <c r="AN13" s="66">
        <f>AB13</f>
        <v>0</v>
      </c>
      <c r="AO13" s="79">
        <f>AO10</f>
        <v>0</v>
      </c>
      <c r="AP13" s="85">
        <f>AP10</f>
        <v>0</v>
      </c>
      <c r="AQ13" s="73">
        <f>AO13+AP13</f>
        <v>0</v>
      </c>
      <c r="AR13" s="105"/>
      <c r="AT13" s="177">
        <f>E13+Y13</f>
        <v>284206.44400000002</v>
      </c>
      <c r="AU13" s="178">
        <f>F13+Z13</f>
        <v>273594.89299999998</v>
      </c>
      <c r="AV13" s="185">
        <f>AT13+AU13</f>
        <v>557801.33700000006</v>
      </c>
    </row>
    <row r="14" spans="1:48" ht="19.5" customHeight="1" x14ac:dyDescent="0.25">
      <c r="A14" s="54" t="s">
        <v>87</v>
      </c>
      <c r="B14" s="55" t="s">
        <v>88</v>
      </c>
      <c r="C14" s="57" t="s">
        <v>66</v>
      </c>
      <c r="D14" s="66"/>
      <c r="E14" s="183"/>
      <c r="F14" s="184"/>
      <c r="G14" s="185"/>
      <c r="H14" s="66"/>
      <c r="I14" s="79"/>
      <c r="J14" s="85"/>
      <c r="K14" s="73"/>
      <c r="L14" s="66"/>
      <c r="M14" s="79"/>
      <c r="N14" s="85"/>
      <c r="O14" s="73"/>
      <c r="P14" s="66"/>
      <c r="Q14" s="79"/>
      <c r="R14" s="85"/>
      <c r="S14" s="73"/>
      <c r="T14" s="66"/>
      <c r="U14" s="79"/>
      <c r="V14" s="85"/>
      <c r="W14" s="73"/>
      <c r="X14" s="66"/>
      <c r="Y14" s="183"/>
      <c r="Z14" s="184"/>
      <c r="AA14" s="185"/>
      <c r="AB14" s="66"/>
      <c r="AC14" s="79"/>
      <c r="AD14" s="85"/>
      <c r="AE14" s="73"/>
      <c r="AF14" s="66"/>
      <c r="AG14" s="79"/>
      <c r="AH14" s="85"/>
      <c r="AI14" s="73"/>
      <c r="AJ14" s="66"/>
      <c r="AK14" s="79"/>
      <c r="AL14" s="85"/>
      <c r="AM14" s="73"/>
      <c r="AN14" s="66"/>
      <c r="AO14" s="79"/>
      <c r="AP14" s="85"/>
      <c r="AQ14" s="73"/>
      <c r="AR14" s="105"/>
      <c r="AT14" s="183"/>
      <c r="AU14" s="184"/>
      <c r="AV14" s="185"/>
    </row>
    <row r="15" spans="1:48" ht="28.5" x14ac:dyDescent="0.25">
      <c r="A15" s="56" t="s">
        <v>8</v>
      </c>
      <c r="B15" s="52" t="s">
        <v>105</v>
      </c>
      <c r="C15" s="57" t="s">
        <v>66</v>
      </c>
      <c r="D15" s="65">
        <f t="shared" ref="D15:AJ15" si="6">D9</f>
        <v>1029470.9270000001</v>
      </c>
      <c r="E15" s="180">
        <f>E9</f>
        <v>476333.81599999999</v>
      </c>
      <c r="F15" s="181">
        <f t="shared" si="6"/>
        <v>433031.69199999992</v>
      </c>
      <c r="G15" s="182">
        <f t="shared" si="6"/>
        <v>909365.50799999991</v>
      </c>
      <c r="H15" s="65">
        <f t="shared" si="6"/>
        <v>0</v>
      </c>
      <c r="I15" s="78">
        <f t="shared" si="6"/>
        <v>0</v>
      </c>
      <c r="J15" s="84">
        <f t="shared" si="6"/>
        <v>0</v>
      </c>
      <c r="K15" s="72">
        <f t="shared" si="6"/>
        <v>0</v>
      </c>
      <c r="L15" s="65">
        <f t="shared" si="6"/>
        <v>0</v>
      </c>
      <c r="M15" s="78">
        <f t="shared" si="6"/>
        <v>0</v>
      </c>
      <c r="N15" s="84">
        <f t="shared" si="6"/>
        <v>0</v>
      </c>
      <c r="O15" s="72">
        <f t="shared" si="6"/>
        <v>0</v>
      </c>
      <c r="P15" s="65">
        <f t="shared" si="6"/>
        <v>0</v>
      </c>
      <c r="Q15" s="78">
        <f t="shared" si="6"/>
        <v>0</v>
      </c>
      <c r="R15" s="84">
        <f t="shared" si="6"/>
        <v>0</v>
      </c>
      <c r="S15" s="72">
        <f t="shared" si="6"/>
        <v>0</v>
      </c>
      <c r="T15" s="65">
        <f t="shared" si="6"/>
        <v>0</v>
      </c>
      <c r="U15" s="78">
        <f t="shared" si="6"/>
        <v>0</v>
      </c>
      <c r="V15" s="84">
        <f t="shared" si="6"/>
        <v>0</v>
      </c>
      <c r="W15" s="72">
        <f t="shared" si="6"/>
        <v>0</v>
      </c>
      <c r="X15" s="65">
        <f t="shared" si="6"/>
        <v>20025.916999999998</v>
      </c>
      <c r="Y15" s="180">
        <f t="shared" si="6"/>
        <v>9016.1110000000008</v>
      </c>
      <c r="Z15" s="181">
        <f t="shared" si="6"/>
        <v>8271.6280000000006</v>
      </c>
      <c r="AA15" s="182">
        <f t="shared" si="6"/>
        <v>17287.739000000001</v>
      </c>
      <c r="AB15" s="65">
        <f t="shared" si="6"/>
        <v>0</v>
      </c>
      <c r="AC15" s="78">
        <f t="shared" si="6"/>
        <v>0</v>
      </c>
      <c r="AD15" s="84">
        <f t="shared" si="6"/>
        <v>0</v>
      </c>
      <c r="AE15" s="72">
        <f t="shared" si="6"/>
        <v>0</v>
      </c>
      <c r="AF15" s="65">
        <f t="shared" si="6"/>
        <v>0</v>
      </c>
      <c r="AG15" s="78">
        <f t="shared" si="6"/>
        <v>0</v>
      </c>
      <c r="AH15" s="84">
        <f t="shared" si="6"/>
        <v>0</v>
      </c>
      <c r="AI15" s="72">
        <f t="shared" si="6"/>
        <v>0</v>
      </c>
      <c r="AJ15" s="65">
        <f t="shared" si="6"/>
        <v>0</v>
      </c>
      <c r="AK15" s="78">
        <f t="shared" ref="AK15:AP15" si="7">AK9</f>
        <v>0</v>
      </c>
      <c r="AL15" s="84">
        <f t="shared" si="7"/>
        <v>0</v>
      </c>
      <c r="AM15" s="72">
        <f t="shared" si="7"/>
        <v>0</v>
      </c>
      <c r="AN15" s="65">
        <f t="shared" si="7"/>
        <v>0</v>
      </c>
      <c r="AO15" s="78">
        <f t="shared" si="7"/>
        <v>0</v>
      </c>
      <c r="AP15" s="84">
        <f t="shared" si="7"/>
        <v>0</v>
      </c>
      <c r="AQ15" s="72">
        <f>AQ9</f>
        <v>0</v>
      </c>
      <c r="AR15" s="105"/>
      <c r="AT15" s="180">
        <f>AT9</f>
        <v>485349.92699999997</v>
      </c>
      <c r="AU15" s="181">
        <f>AU9</f>
        <v>441303.31999999995</v>
      </c>
      <c r="AV15" s="182">
        <f>AV9</f>
        <v>926653.24699999997</v>
      </c>
    </row>
    <row r="16" spans="1:48" ht="18.75" customHeight="1" x14ac:dyDescent="0.25">
      <c r="A16" s="54" t="s">
        <v>89</v>
      </c>
      <c r="B16" s="55" t="s">
        <v>94</v>
      </c>
      <c r="C16" s="57" t="s">
        <v>66</v>
      </c>
      <c r="D16" s="66">
        <v>465621.73100000003</v>
      </c>
      <c r="E16" s="183">
        <v>192127.37199999997</v>
      </c>
      <c r="F16" s="184">
        <f>96975.404+62461.395</f>
        <v>159436.799</v>
      </c>
      <c r="G16" s="185">
        <f>E16+F16</f>
        <v>351564.17099999997</v>
      </c>
      <c r="H16" s="66"/>
      <c r="I16" s="79"/>
      <c r="J16" s="85"/>
      <c r="K16" s="73">
        <f>I16+J16</f>
        <v>0</v>
      </c>
      <c r="L16" s="66"/>
      <c r="M16" s="79"/>
      <c r="N16" s="85"/>
      <c r="O16" s="73">
        <f>M16+N16</f>
        <v>0</v>
      </c>
      <c r="P16" s="66"/>
      <c r="Q16" s="79"/>
      <c r="R16" s="85"/>
      <c r="S16" s="73">
        <f>Q16+R16</f>
        <v>0</v>
      </c>
      <c r="T16" s="66">
        <f>H16</f>
        <v>0</v>
      </c>
      <c r="U16" s="79"/>
      <c r="V16" s="85"/>
      <c r="W16" s="94">
        <f>U16+V16</f>
        <v>0</v>
      </c>
      <c r="X16" s="66">
        <v>255.697</v>
      </c>
      <c r="Y16" s="183">
        <v>205.28800000000001</v>
      </c>
      <c r="Z16" s="184">
        <v>233.43200000000002</v>
      </c>
      <c r="AA16" s="185">
        <f>Y16+Z16</f>
        <v>438.72</v>
      </c>
      <c r="AB16" s="66"/>
      <c r="AC16" s="79"/>
      <c r="AD16" s="85"/>
      <c r="AE16" s="73">
        <f>AC16+AD16</f>
        <v>0</v>
      </c>
      <c r="AF16" s="66"/>
      <c r="AG16" s="79"/>
      <c r="AH16" s="85"/>
      <c r="AI16" s="73">
        <f>AG16+AH16</f>
        <v>0</v>
      </c>
      <c r="AJ16" s="66"/>
      <c r="AK16" s="79"/>
      <c r="AL16" s="85"/>
      <c r="AM16" s="73">
        <f>AK16+AL16</f>
        <v>0</v>
      </c>
      <c r="AN16" s="66">
        <f>AB16</f>
        <v>0</v>
      </c>
      <c r="AO16" s="79"/>
      <c r="AP16" s="85"/>
      <c r="AQ16" s="94">
        <f>AO16+AP16</f>
        <v>0</v>
      </c>
      <c r="AR16" s="105"/>
      <c r="AT16" s="177">
        <f>E16+Y16</f>
        <v>192332.65999999997</v>
      </c>
      <c r="AU16" s="178">
        <f>F16+Z16</f>
        <v>159670.231</v>
      </c>
      <c r="AV16" s="185">
        <f>AT16+AU16</f>
        <v>352002.89099999995</v>
      </c>
    </row>
    <row r="17" spans="1:48" ht="18.75" customHeight="1" x14ac:dyDescent="0.25">
      <c r="A17" s="54" t="s">
        <v>90</v>
      </c>
      <c r="B17" s="55" t="s">
        <v>95</v>
      </c>
      <c r="C17" s="57" t="s">
        <v>66</v>
      </c>
      <c r="D17" s="66"/>
      <c r="E17" s="183"/>
      <c r="F17" s="184"/>
      <c r="G17" s="185"/>
      <c r="H17" s="66"/>
      <c r="I17" s="79"/>
      <c r="J17" s="85"/>
      <c r="K17" s="73"/>
      <c r="L17" s="66"/>
      <c r="M17" s="79"/>
      <c r="N17" s="85"/>
      <c r="O17" s="73"/>
      <c r="P17" s="66"/>
      <c r="Q17" s="79"/>
      <c r="R17" s="85"/>
      <c r="S17" s="73"/>
      <c r="T17" s="66"/>
      <c r="U17" s="79"/>
      <c r="V17" s="85"/>
      <c r="W17" s="73"/>
      <c r="X17" s="66"/>
      <c r="Y17" s="183"/>
      <c r="Z17" s="184"/>
      <c r="AA17" s="185"/>
      <c r="AB17" s="66"/>
      <c r="AC17" s="79"/>
      <c r="AD17" s="85"/>
      <c r="AE17" s="73"/>
      <c r="AF17" s="66"/>
      <c r="AG17" s="79"/>
      <c r="AH17" s="85"/>
      <c r="AI17" s="73"/>
      <c r="AJ17" s="66"/>
      <c r="AK17" s="79"/>
      <c r="AL17" s="85"/>
      <c r="AM17" s="73"/>
      <c r="AN17" s="66"/>
      <c r="AO17" s="79"/>
      <c r="AP17" s="85"/>
      <c r="AQ17" s="73"/>
      <c r="AR17" s="105"/>
      <c r="AT17" s="183"/>
      <c r="AU17" s="184"/>
      <c r="AV17" s="185"/>
    </row>
    <row r="18" spans="1:48" ht="18.75" customHeight="1" x14ac:dyDescent="0.25">
      <c r="A18" s="54" t="s">
        <v>96</v>
      </c>
      <c r="B18" s="52" t="s">
        <v>106</v>
      </c>
      <c r="C18" s="57" t="s">
        <v>66</v>
      </c>
      <c r="D18" s="65">
        <f t="shared" ref="D18:W18" si="8">D15-D16-D17</f>
        <v>563849.19600000011</v>
      </c>
      <c r="E18" s="180">
        <f>E15-E16-E17</f>
        <v>284206.44400000002</v>
      </c>
      <c r="F18" s="181">
        <f t="shared" si="8"/>
        <v>273594.89299999992</v>
      </c>
      <c r="G18" s="182">
        <f t="shared" si="8"/>
        <v>557801.33699999994</v>
      </c>
      <c r="H18" s="65">
        <f t="shared" si="8"/>
        <v>0</v>
      </c>
      <c r="I18" s="78">
        <f t="shared" si="8"/>
        <v>0</v>
      </c>
      <c r="J18" s="84">
        <f t="shared" si="8"/>
        <v>0</v>
      </c>
      <c r="K18" s="72">
        <f t="shared" si="8"/>
        <v>0</v>
      </c>
      <c r="L18" s="65">
        <f t="shared" si="8"/>
        <v>0</v>
      </c>
      <c r="M18" s="78">
        <f t="shared" si="8"/>
        <v>0</v>
      </c>
      <c r="N18" s="84">
        <f t="shared" si="8"/>
        <v>0</v>
      </c>
      <c r="O18" s="72">
        <f t="shared" si="8"/>
        <v>0</v>
      </c>
      <c r="P18" s="65">
        <f t="shared" si="8"/>
        <v>0</v>
      </c>
      <c r="Q18" s="78">
        <f t="shared" si="8"/>
        <v>0</v>
      </c>
      <c r="R18" s="84">
        <f t="shared" si="8"/>
        <v>0</v>
      </c>
      <c r="S18" s="72">
        <f t="shared" si="8"/>
        <v>0</v>
      </c>
      <c r="T18" s="65">
        <f t="shared" si="8"/>
        <v>0</v>
      </c>
      <c r="U18" s="78">
        <f t="shared" si="8"/>
        <v>0</v>
      </c>
      <c r="V18" s="84">
        <f t="shared" si="8"/>
        <v>0</v>
      </c>
      <c r="W18" s="72">
        <f t="shared" si="8"/>
        <v>0</v>
      </c>
      <c r="X18" s="65">
        <f t="shared" ref="X18:AN18" si="9">X15-X16-X17</f>
        <v>19770.219999999998</v>
      </c>
      <c r="Y18" s="180">
        <f t="shared" si="9"/>
        <v>8810.8230000000003</v>
      </c>
      <c r="Z18" s="181">
        <f t="shared" si="9"/>
        <v>8038.1960000000008</v>
      </c>
      <c r="AA18" s="182">
        <f t="shared" si="9"/>
        <v>16849.019</v>
      </c>
      <c r="AB18" s="65">
        <f t="shared" si="9"/>
        <v>0</v>
      </c>
      <c r="AC18" s="78">
        <f t="shared" si="9"/>
        <v>0</v>
      </c>
      <c r="AD18" s="84">
        <f t="shared" si="9"/>
        <v>0</v>
      </c>
      <c r="AE18" s="72">
        <f t="shared" si="9"/>
        <v>0</v>
      </c>
      <c r="AF18" s="65">
        <f t="shared" si="9"/>
        <v>0</v>
      </c>
      <c r="AG18" s="78">
        <f t="shared" si="9"/>
        <v>0</v>
      </c>
      <c r="AH18" s="84">
        <f t="shared" si="9"/>
        <v>0</v>
      </c>
      <c r="AI18" s="72">
        <f t="shared" si="9"/>
        <v>0</v>
      </c>
      <c r="AJ18" s="65">
        <f t="shared" si="9"/>
        <v>0</v>
      </c>
      <c r="AK18" s="78">
        <f t="shared" si="9"/>
        <v>0</v>
      </c>
      <c r="AL18" s="84">
        <f t="shared" si="9"/>
        <v>0</v>
      </c>
      <c r="AM18" s="72">
        <f t="shared" si="9"/>
        <v>0</v>
      </c>
      <c r="AN18" s="65">
        <f t="shared" si="9"/>
        <v>0</v>
      </c>
      <c r="AO18" s="78">
        <f>AO15-AO16-AO17</f>
        <v>0</v>
      </c>
      <c r="AP18" s="84">
        <f>AP15-AP16-AP17</f>
        <v>0</v>
      </c>
      <c r="AQ18" s="72">
        <f>AQ15-AQ16-AQ17</f>
        <v>0</v>
      </c>
      <c r="AR18" s="105"/>
      <c r="AT18" s="180">
        <f>AT15-AT16-AT17</f>
        <v>293017.26699999999</v>
      </c>
      <c r="AU18" s="181">
        <f>AU15-AU16-AU17</f>
        <v>281633.08899999992</v>
      </c>
      <c r="AV18" s="182">
        <f>AV15-AV16-AV17</f>
        <v>574650.35600000003</v>
      </c>
    </row>
    <row r="19" spans="1:48" ht="18.75" customHeight="1" x14ac:dyDescent="0.25">
      <c r="A19" s="54" t="s">
        <v>97</v>
      </c>
      <c r="B19" s="55" t="s">
        <v>100</v>
      </c>
      <c r="C19" s="57" t="s">
        <v>66</v>
      </c>
      <c r="D19" s="66">
        <f t="shared" ref="D19:AQ19" si="10">D20+D21</f>
        <v>445079.99800000002</v>
      </c>
      <c r="E19" s="183">
        <f>E20+E21</f>
        <v>231004.54</v>
      </c>
      <c r="F19" s="184">
        <f t="shared" si="10"/>
        <v>227911.25899999999</v>
      </c>
      <c r="G19" s="185">
        <f t="shared" si="10"/>
        <v>458915.799</v>
      </c>
      <c r="H19" s="66">
        <f t="shared" si="10"/>
        <v>0</v>
      </c>
      <c r="I19" s="79">
        <f t="shared" si="10"/>
        <v>0</v>
      </c>
      <c r="J19" s="85">
        <f t="shared" si="10"/>
        <v>0</v>
      </c>
      <c r="K19" s="73">
        <f t="shared" si="10"/>
        <v>0</v>
      </c>
      <c r="L19" s="66">
        <f t="shared" si="10"/>
        <v>0</v>
      </c>
      <c r="M19" s="79">
        <f t="shared" si="10"/>
        <v>0</v>
      </c>
      <c r="N19" s="85">
        <f t="shared" si="10"/>
        <v>0</v>
      </c>
      <c r="O19" s="73">
        <f t="shared" si="10"/>
        <v>0</v>
      </c>
      <c r="P19" s="66">
        <f t="shared" si="10"/>
        <v>0</v>
      </c>
      <c r="Q19" s="79">
        <f t="shared" si="10"/>
        <v>0</v>
      </c>
      <c r="R19" s="85">
        <f t="shared" si="10"/>
        <v>0</v>
      </c>
      <c r="S19" s="73">
        <f t="shared" si="10"/>
        <v>0</v>
      </c>
      <c r="T19" s="66">
        <f t="shared" si="10"/>
        <v>0</v>
      </c>
      <c r="U19" s="79">
        <f t="shared" si="10"/>
        <v>0</v>
      </c>
      <c r="V19" s="85">
        <f t="shared" si="10"/>
        <v>0</v>
      </c>
      <c r="W19" s="73">
        <f t="shared" si="10"/>
        <v>0</v>
      </c>
      <c r="X19" s="66">
        <f t="shared" si="10"/>
        <v>16747.887000000002</v>
      </c>
      <c r="Y19" s="183">
        <f t="shared" si="10"/>
        <v>7653.8230000000003</v>
      </c>
      <c r="Z19" s="184">
        <f t="shared" si="10"/>
        <v>7173.1959999999999</v>
      </c>
      <c r="AA19" s="185">
        <f t="shared" si="10"/>
        <v>14827.019</v>
      </c>
      <c r="AB19" s="66">
        <f t="shared" si="10"/>
        <v>0</v>
      </c>
      <c r="AC19" s="79">
        <f t="shared" si="10"/>
        <v>0</v>
      </c>
      <c r="AD19" s="85">
        <f t="shared" si="10"/>
        <v>0</v>
      </c>
      <c r="AE19" s="73">
        <f t="shared" si="10"/>
        <v>0</v>
      </c>
      <c r="AF19" s="66">
        <f t="shared" si="10"/>
        <v>0</v>
      </c>
      <c r="AG19" s="79">
        <f t="shared" si="10"/>
        <v>0</v>
      </c>
      <c r="AH19" s="85">
        <f t="shared" si="10"/>
        <v>0</v>
      </c>
      <c r="AI19" s="73">
        <f t="shared" si="10"/>
        <v>0</v>
      </c>
      <c r="AJ19" s="66">
        <f t="shared" si="10"/>
        <v>0</v>
      </c>
      <c r="AK19" s="79">
        <f t="shared" si="10"/>
        <v>0</v>
      </c>
      <c r="AL19" s="85">
        <f t="shared" si="10"/>
        <v>0</v>
      </c>
      <c r="AM19" s="73">
        <f t="shared" si="10"/>
        <v>0</v>
      </c>
      <c r="AN19" s="66">
        <f t="shared" si="10"/>
        <v>0</v>
      </c>
      <c r="AO19" s="79">
        <f t="shared" si="10"/>
        <v>0</v>
      </c>
      <c r="AP19" s="85">
        <f t="shared" si="10"/>
        <v>0</v>
      </c>
      <c r="AQ19" s="73">
        <f t="shared" si="10"/>
        <v>0</v>
      </c>
      <c r="AR19" s="105"/>
      <c r="AT19" s="183">
        <f>AT20+AT21</f>
        <v>238658.36300000001</v>
      </c>
      <c r="AU19" s="184">
        <f>AU20+AU21</f>
        <v>235084.45499999999</v>
      </c>
      <c r="AV19" s="185">
        <f>AV20+AV21</f>
        <v>473742.81799999997</v>
      </c>
    </row>
    <row r="20" spans="1:48" ht="18.75" customHeight="1" x14ac:dyDescent="0.25">
      <c r="A20" s="54"/>
      <c r="B20" s="60" t="s">
        <v>111</v>
      </c>
      <c r="C20" s="57" t="s">
        <v>66</v>
      </c>
      <c r="D20" s="66">
        <v>445079.99800000002</v>
      </c>
      <c r="E20" s="183">
        <v>231004.54</v>
      </c>
      <c r="F20" s="184">
        <v>227911.25899999999</v>
      </c>
      <c r="G20" s="185">
        <f>E20+F20</f>
        <v>458915.799</v>
      </c>
      <c r="H20" s="66"/>
      <c r="I20" s="79"/>
      <c r="J20" s="85"/>
      <c r="K20" s="73">
        <f>I20+J20</f>
        <v>0</v>
      </c>
      <c r="L20" s="66"/>
      <c r="M20" s="79"/>
      <c r="N20" s="85"/>
      <c r="O20" s="73">
        <f>M20+N20</f>
        <v>0</v>
      </c>
      <c r="P20" s="66"/>
      <c r="Q20" s="79"/>
      <c r="R20" s="85"/>
      <c r="S20" s="73">
        <f>Q20+R20</f>
        <v>0</v>
      </c>
      <c r="T20" s="66">
        <f>H20</f>
        <v>0</v>
      </c>
      <c r="U20" s="79"/>
      <c r="V20" s="85"/>
      <c r="W20" s="73">
        <f>U20+V20</f>
        <v>0</v>
      </c>
      <c r="X20" s="66"/>
      <c r="Y20" s="183"/>
      <c r="Z20" s="184"/>
      <c r="AA20" s="185">
        <f>Y20+Z20</f>
        <v>0</v>
      </c>
      <c r="AB20" s="66"/>
      <c r="AC20" s="79"/>
      <c r="AD20" s="85"/>
      <c r="AE20" s="73">
        <f>AC20+AD20</f>
        <v>0</v>
      </c>
      <c r="AF20" s="66"/>
      <c r="AG20" s="79"/>
      <c r="AH20" s="85"/>
      <c r="AI20" s="73">
        <f>AG20+AH20</f>
        <v>0</v>
      </c>
      <c r="AJ20" s="66"/>
      <c r="AK20" s="79"/>
      <c r="AL20" s="85"/>
      <c r="AM20" s="73">
        <f>AK20+AL20</f>
        <v>0</v>
      </c>
      <c r="AN20" s="66">
        <f>AB20</f>
        <v>0</v>
      </c>
      <c r="AO20" s="79"/>
      <c r="AP20" s="85"/>
      <c r="AQ20" s="73">
        <f>AO20+AP20</f>
        <v>0</v>
      </c>
      <c r="AR20" s="105"/>
      <c r="AT20" s="183">
        <f>E20</f>
        <v>231004.54</v>
      </c>
      <c r="AU20" s="184">
        <f>F20</f>
        <v>227911.25899999999</v>
      </c>
      <c r="AV20" s="185">
        <f>AT20+AU20</f>
        <v>458915.799</v>
      </c>
    </row>
    <row r="21" spans="1:48" ht="18.75" customHeight="1" x14ac:dyDescent="0.25">
      <c r="A21" s="54"/>
      <c r="B21" s="60" t="s">
        <v>112</v>
      </c>
      <c r="C21" s="57" t="s">
        <v>66</v>
      </c>
      <c r="D21" s="66"/>
      <c r="E21" s="183"/>
      <c r="F21" s="184"/>
      <c r="G21" s="185"/>
      <c r="H21" s="66"/>
      <c r="I21" s="79"/>
      <c r="J21" s="85"/>
      <c r="K21" s="73"/>
      <c r="L21" s="66"/>
      <c r="M21" s="79"/>
      <c r="N21" s="85"/>
      <c r="O21" s="73"/>
      <c r="P21" s="66"/>
      <c r="Q21" s="79"/>
      <c r="R21" s="85"/>
      <c r="S21" s="73"/>
      <c r="T21" s="66"/>
      <c r="U21" s="79"/>
      <c r="V21" s="85"/>
      <c r="W21" s="73"/>
      <c r="X21" s="66">
        <v>16747.887000000002</v>
      </c>
      <c r="Y21" s="183">
        <v>7653.8230000000003</v>
      </c>
      <c r="Z21" s="184">
        <v>7173.1959999999999</v>
      </c>
      <c r="AA21" s="185">
        <f>Y21+Z21</f>
        <v>14827.019</v>
      </c>
      <c r="AB21" s="66"/>
      <c r="AC21" s="79"/>
      <c r="AD21" s="85"/>
      <c r="AE21" s="73"/>
      <c r="AF21" s="66"/>
      <c r="AG21" s="79"/>
      <c r="AH21" s="85"/>
      <c r="AI21" s="73"/>
      <c r="AJ21" s="66"/>
      <c r="AK21" s="79"/>
      <c r="AL21" s="85"/>
      <c r="AM21" s="73"/>
      <c r="AN21" s="66"/>
      <c r="AO21" s="79"/>
      <c r="AP21" s="85"/>
      <c r="AQ21" s="73"/>
      <c r="AR21" s="105"/>
      <c r="AT21" s="177">
        <f t="shared" ref="AT21:AU24" si="11">E21+Y21</f>
        <v>7653.8230000000003</v>
      </c>
      <c r="AU21" s="178">
        <f t="shared" si="11"/>
        <v>7173.1959999999999</v>
      </c>
      <c r="AV21" s="185">
        <f>AT21+AU21</f>
        <v>14827.019</v>
      </c>
    </row>
    <row r="22" spans="1:48" ht="18.75" customHeight="1" x14ac:dyDescent="0.25">
      <c r="A22" s="54" t="s">
        <v>98</v>
      </c>
      <c r="B22" s="55" t="s">
        <v>101</v>
      </c>
      <c r="C22" s="57" t="s">
        <v>66</v>
      </c>
      <c r="D22" s="66">
        <v>55841.184000000001</v>
      </c>
      <c r="E22" s="183">
        <f>29131.169+591.711</f>
        <v>29722.880000000001</v>
      </c>
      <c r="F22" s="184">
        <f>20637.839+652.793</f>
        <v>21290.632000000001</v>
      </c>
      <c r="G22" s="185">
        <f>E22+F22</f>
        <v>51013.512000000002</v>
      </c>
      <c r="H22" s="66"/>
      <c r="I22" s="79"/>
      <c r="J22" s="85"/>
      <c r="K22" s="73">
        <f>I22+J22</f>
        <v>0</v>
      </c>
      <c r="L22" s="66"/>
      <c r="M22" s="79"/>
      <c r="N22" s="85"/>
      <c r="O22" s="73">
        <f>M22+N22</f>
        <v>0</v>
      </c>
      <c r="P22" s="66"/>
      <c r="Q22" s="79"/>
      <c r="R22" s="85"/>
      <c r="S22" s="73">
        <f>Q22+R22</f>
        <v>0</v>
      </c>
      <c r="T22" s="66">
        <f>H22</f>
        <v>0</v>
      </c>
      <c r="U22" s="79"/>
      <c r="V22" s="85"/>
      <c r="W22" s="73">
        <f>U22+V22</f>
        <v>0</v>
      </c>
      <c r="X22" s="66">
        <v>2806.3330000000001</v>
      </c>
      <c r="Y22" s="183">
        <v>1050</v>
      </c>
      <c r="Z22" s="184">
        <v>762</v>
      </c>
      <c r="AA22" s="185">
        <f>Y22+Z22</f>
        <v>1812</v>
      </c>
      <c r="AB22" s="66"/>
      <c r="AC22" s="79"/>
      <c r="AD22" s="85"/>
      <c r="AE22" s="73">
        <f>AC22+AD22</f>
        <v>0</v>
      </c>
      <c r="AF22" s="66"/>
      <c r="AG22" s="79"/>
      <c r="AH22" s="85"/>
      <c r="AI22" s="73">
        <f>AG22+AH22</f>
        <v>0</v>
      </c>
      <c r="AJ22" s="66"/>
      <c r="AK22" s="79"/>
      <c r="AL22" s="85"/>
      <c r="AM22" s="73">
        <f>AK22+AL22</f>
        <v>0</v>
      </c>
      <c r="AN22" s="66">
        <f>AB22</f>
        <v>0</v>
      </c>
      <c r="AO22" s="79"/>
      <c r="AP22" s="85"/>
      <c r="AQ22" s="73">
        <f>AO22+AP22</f>
        <v>0</v>
      </c>
      <c r="AR22" s="105"/>
      <c r="AT22" s="177">
        <f t="shared" si="11"/>
        <v>30772.880000000001</v>
      </c>
      <c r="AU22" s="178">
        <f t="shared" si="11"/>
        <v>22052.632000000001</v>
      </c>
      <c r="AV22" s="185">
        <f>AT22+AU22</f>
        <v>52825.512000000002</v>
      </c>
    </row>
    <row r="23" spans="1:48" ht="18.75" customHeight="1" x14ac:dyDescent="0.25">
      <c r="A23" s="54" t="s">
        <v>99</v>
      </c>
      <c r="B23" s="55" t="s">
        <v>102</v>
      </c>
      <c r="C23" s="57" t="s">
        <v>66</v>
      </c>
      <c r="D23" s="66">
        <v>62928.014000000003</v>
      </c>
      <c r="E23" s="183">
        <f>24070.735-591.711</f>
        <v>23479.024000000001</v>
      </c>
      <c r="F23" s="184">
        <f>25045.795-652.793</f>
        <v>24393.001999999997</v>
      </c>
      <c r="G23" s="185">
        <f>E23+F23</f>
        <v>47872.025999999998</v>
      </c>
      <c r="H23" s="66"/>
      <c r="I23" s="79"/>
      <c r="J23" s="85"/>
      <c r="K23" s="73">
        <f>I23+J23</f>
        <v>0</v>
      </c>
      <c r="L23" s="66"/>
      <c r="M23" s="79"/>
      <c r="N23" s="85"/>
      <c r="O23" s="73">
        <f>M23+N23</f>
        <v>0</v>
      </c>
      <c r="P23" s="66"/>
      <c r="Q23" s="79"/>
      <c r="R23" s="85"/>
      <c r="S23" s="73">
        <f>Q23+R23</f>
        <v>0</v>
      </c>
      <c r="T23" s="66">
        <f>H23</f>
        <v>0</v>
      </c>
      <c r="U23" s="79"/>
      <c r="V23" s="85"/>
      <c r="W23" s="73">
        <f>U23+V23</f>
        <v>0</v>
      </c>
      <c r="X23" s="66">
        <v>216</v>
      </c>
      <c r="Y23" s="183">
        <v>107</v>
      </c>
      <c r="Z23" s="184">
        <v>103</v>
      </c>
      <c r="AA23" s="185">
        <f>Y23+Z23</f>
        <v>210</v>
      </c>
      <c r="AB23" s="66"/>
      <c r="AC23" s="79"/>
      <c r="AD23" s="85"/>
      <c r="AE23" s="73">
        <f>AC23+AD23</f>
        <v>0</v>
      </c>
      <c r="AF23" s="66"/>
      <c r="AG23" s="79"/>
      <c r="AH23" s="85"/>
      <c r="AI23" s="73">
        <f>AG23+AH23</f>
        <v>0</v>
      </c>
      <c r="AJ23" s="66"/>
      <c r="AK23" s="79"/>
      <c r="AL23" s="85"/>
      <c r="AM23" s="73">
        <f>AK23+AL23</f>
        <v>0</v>
      </c>
      <c r="AN23" s="66">
        <f>AB23</f>
        <v>0</v>
      </c>
      <c r="AO23" s="79"/>
      <c r="AP23" s="85"/>
      <c r="AQ23" s="73">
        <f>AO23+AP23</f>
        <v>0</v>
      </c>
      <c r="AR23" s="105"/>
      <c r="AT23" s="177">
        <f t="shared" si="11"/>
        <v>23586.024000000001</v>
      </c>
      <c r="AU23" s="178">
        <f t="shared" si="11"/>
        <v>24496.001999999997</v>
      </c>
      <c r="AV23" s="185">
        <f>AT23+AU23</f>
        <v>48082.025999999998</v>
      </c>
    </row>
    <row r="24" spans="1:48" ht="28.5" x14ac:dyDescent="0.25">
      <c r="A24" s="56" t="s">
        <v>9</v>
      </c>
      <c r="B24" s="52" t="s">
        <v>91</v>
      </c>
      <c r="C24" s="57" t="s">
        <v>66</v>
      </c>
      <c r="D24" s="66">
        <f t="shared" ref="D24:W24" si="12">D25+D26</f>
        <v>0</v>
      </c>
      <c r="E24" s="183">
        <f t="shared" si="12"/>
        <v>0</v>
      </c>
      <c r="F24" s="184">
        <f t="shared" si="12"/>
        <v>0</v>
      </c>
      <c r="G24" s="185">
        <f t="shared" si="12"/>
        <v>0</v>
      </c>
      <c r="H24" s="66">
        <f t="shared" si="12"/>
        <v>0</v>
      </c>
      <c r="I24" s="79">
        <f t="shared" si="12"/>
        <v>0</v>
      </c>
      <c r="J24" s="85">
        <f t="shared" si="12"/>
        <v>0</v>
      </c>
      <c r="K24" s="73">
        <f t="shared" si="12"/>
        <v>0</v>
      </c>
      <c r="L24" s="66">
        <f t="shared" si="12"/>
        <v>0</v>
      </c>
      <c r="M24" s="79">
        <f t="shared" si="12"/>
        <v>0</v>
      </c>
      <c r="N24" s="85">
        <f t="shared" si="12"/>
        <v>0</v>
      </c>
      <c r="O24" s="73">
        <f t="shared" si="12"/>
        <v>0</v>
      </c>
      <c r="P24" s="66">
        <f t="shared" si="12"/>
        <v>0</v>
      </c>
      <c r="Q24" s="79">
        <f t="shared" si="12"/>
        <v>0</v>
      </c>
      <c r="R24" s="85">
        <f t="shared" si="12"/>
        <v>0</v>
      </c>
      <c r="S24" s="73">
        <f t="shared" si="12"/>
        <v>0</v>
      </c>
      <c r="T24" s="66">
        <f t="shared" si="12"/>
        <v>0</v>
      </c>
      <c r="U24" s="79">
        <f t="shared" si="12"/>
        <v>0</v>
      </c>
      <c r="V24" s="85">
        <f t="shared" si="12"/>
        <v>0</v>
      </c>
      <c r="W24" s="73">
        <f t="shared" si="12"/>
        <v>0</v>
      </c>
      <c r="X24" s="66">
        <f t="shared" ref="X24:AP24" si="13">X25+X26</f>
        <v>0</v>
      </c>
      <c r="Y24" s="183">
        <f t="shared" si="13"/>
        <v>0</v>
      </c>
      <c r="Z24" s="184">
        <f t="shared" si="13"/>
        <v>0</v>
      </c>
      <c r="AA24" s="185">
        <f t="shared" si="13"/>
        <v>0</v>
      </c>
      <c r="AB24" s="66">
        <f t="shared" si="13"/>
        <v>0</v>
      </c>
      <c r="AC24" s="79">
        <f t="shared" si="13"/>
        <v>0</v>
      </c>
      <c r="AD24" s="85">
        <f t="shared" si="13"/>
        <v>0</v>
      </c>
      <c r="AE24" s="73">
        <f t="shared" si="13"/>
        <v>0</v>
      </c>
      <c r="AF24" s="66">
        <f t="shared" si="13"/>
        <v>0</v>
      </c>
      <c r="AG24" s="79">
        <f t="shared" si="13"/>
        <v>0</v>
      </c>
      <c r="AH24" s="85">
        <f t="shared" si="13"/>
        <v>0</v>
      </c>
      <c r="AI24" s="73">
        <f t="shared" si="13"/>
        <v>0</v>
      </c>
      <c r="AJ24" s="66">
        <f t="shared" si="13"/>
        <v>0</v>
      </c>
      <c r="AK24" s="79">
        <f t="shared" si="13"/>
        <v>0</v>
      </c>
      <c r="AL24" s="85">
        <f t="shared" si="13"/>
        <v>0</v>
      </c>
      <c r="AM24" s="73">
        <f t="shared" si="13"/>
        <v>0</v>
      </c>
      <c r="AN24" s="66">
        <f t="shared" si="13"/>
        <v>0</v>
      </c>
      <c r="AO24" s="79">
        <f t="shared" si="13"/>
        <v>0</v>
      </c>
      <c r="AP24" s="85">
        <f t="shared" si="13"/>
        <v>0</v>
      </c>
      <c r="AQ24" s="73">
        <f>AQ25+AQ26</f>
        <v>0</v>
      </c>
      <c r="AR24" s="105"/>
      <c r="AT24" s="177">
        <f t="shared" si="11"/>
        <v>0</v>
      </c>
      <c r="AU24" s="178">
        <f t="shared" si="11"/>
        <v>0</v>
      </c>
      <c r="AV24" s="185">
        <f>AV25+AV26</f>
        <v>0</v>
      </c>
    </row>
    <row r="25" spans="1:48" ht="21" customHeight="1" x14ac:dyDescent="0.25">
      <c r="A25" s="57" t="s">
        <v>23</v>
      </c>
      <c r="B25" s="58" t="s">
        <v>107</v>
      </c>
      <c r="C25" s="57" t="s">
        <v>66</v>
      </c>
      <c r="D25" s="66"/>
      <c r="E25" s="183"/>
      <c r="F25" s="184"/>
      <c r="G25" s="185"/>
      <c r="H25" s="66"/>
      <c r="I25" s="79"/>
      <c r="J25" s="85"/>
      <c r="K25" s="73"/>
      <c r="L25" s="66"/>
      <c r="M25" s="79"/>
      <c r="N25" s="85"/>
      <c r="O25" s="73"/>
      <c r="P25" s="66"/>
      <c r="Q25" s="79"/>
      <c r="R25" s="85"/>
      <c r="S25" s="73"/>
      <c r="T25" s="66"/>
      <c r="U25" s="79"/>
      <c r="V25" s="85"/>
      <c r="W25" s="73"/>
      <c r="X25" s="66"/>
      <c r="Y25" s="183"/>
      <c r="Z25" s="184"/>
      <c r="AA25" s="185"/>
      <c r="AB25" s="66"/>
      <c r="AC25" s="79"/>
      <c r="AD25" s="85"/>
      <c r="AE25" s="73"/>
      <c r="AF25" s="66"/>
      <c r="AG25" s="79"/>
      <c r="AH25" s="85"/>
      <c r="AI25" s="73"/>
      <c r="AJ25" s="66"/>
      <c r="AK25" s="79"/>
      <c r="AL25" s="85"/>
      <c r="AM25" s="73"/>
      <c r="AN25" s="66"/>
      <c r="AO25" s="79"/>
      <c r="AP25" s="85"/>
      <c r="AQ25" s="73"/>
      <c r="AR25" s="105"/>
      <c r="AT25" s="183"/>
      <c r="AU25" s="184"/>
      <c r="AV25" s="185"/>
    </row>
    <row r="26" spans="1:48" ht="18.75" customHeight="1" x14ac:dyDescent="0.25">
      <c r="A26" s="57" t="s">
        <v>35</v>
      </c>
      <c r="B26" s="55" t="s">
        <v>108</v>
      </c>
      <c r="C26" s="57" t="s">
        <v>66</v>
      </c>
      <c r="D26" s="66"/>
      <c r="E26" s="183"/>
      <c r="F26" s="184"/>
      <c r="G26" s="185"/>
      <c r="H26" s="66"/>
      <c r="I26" s="79"/>
      <c r="J26" s="85"/>
      <c r="K26" s="73"/>
      <c r="L26" s="66"/>
      <c r="M26" s="79"/>
      <c r="N26" s="85"/>
      <c r="O26" s="73"/>
      <c r="P26" s="66"/>
      <c r="Q26" s="79"/>
      <c r="R26" s="85"/>
      <c r="S26" s="73"/>
      <c r="T26" s="66"/>
      <c r="U26" s="79"/>
      <c r="V26" s="85"/>
      <c r="W26" s="73"/>
      <c r="X26" s="66"/>
      <c r="Y26" s="183"/>
      <c r="Z26" s="184"/>
      <c r="AA26" s="185"/>
      <c r="AB26" s="66"/>
      <c r="AC26" s="79"/>
      <c r="AD26" s="85"/>
      <c r="AE26" s="73"/>
      <c r="AF26" s="66"/>
      <c r="AG26" s="79"/>
      <c r="AH26" s="85"/>
      <c r="AI26" s="73"/>
      <c r="AJ26" s="66"/>
      <c r="AK26" s="79"/>
      <c r="AL26" s="85"/>
      <c r="AM26" s="73"/>
      <c r="AN26" s="66"/>
      <c r="AO26" s="79"/>
      <c r="AP26" s="85"/>
      <c r="AQ26" s="73"/>
      <c r="AR26" s="105"/>
      <c r="AT26" s="183"/>
      <c r="AU26" s="184"/>
      <c r="AV26" s="185"/>
    </row>
    <row r="27" spans="1:48" ht="28.5" x14ac:dyDescent="0.25">
      <c r="A27" s="51" t="s">
        <v>67</v>
      </c>
      <c r="B27" s="52" t="s">
        <v>92</v>
      </c>
      <c r="C27" s="57" t="s">
        <v>66</v>
      </c>
      <c r="D27" s="66">
        <f t="shared" ref="D27:W27" si="14">D28+D29</f>
        <v>0</v>
      </c>
      <c r="E27" s="183">
        <f t="shared" si="14"/>
        <v>0</v>
      </c>
      <c r="F27" s="184">
        <f t="shared" si="14"/>
        <v>0</v>
      </c>
      <c r="G27" s="185">
        <f t="shared" si="14"/>
        <v>0</v>
      </c>
      <c r="H27" s="66">
        <f t="shared" si="14"/>
        <v>0</v>
      </c>
      <c r="I27" s="79">
        <f t="shared" si="14"/>
        <v>0</v>
      </c>
      <c r="J27" s="85">
        <f t="shared" si="14"/>
        <v>0</v>
      </c>
      <c r="K27" s="73">
        <f t="shared" si="14"/>
        <v>0</v>
      </c>
      <c r="L27" s="66">
        <f t="shared" si="14"/>
        <v>0</v>
      </c>
      <c r="M27" s="79">
        <f t="shared" si="14"/>
        <v>0</v>
      </c>
      <c r="N27" s="85">
        <f t="shared" si="14"/>
        <v>0</v>
      </c>
      <c r="O27" s="73">
        <f t="shared" si="14"/>
        <v>0</v>
      </c>
      <c r="P27" s="66">
        <f t="shared" si="14"/>
        <v>0</v>
      </c>
      <c r="Q27" s="79">
        <f t="shared" si="14"/>
        <v>0</v>
      </c>
      <c r="R27" s="85">
        <f t="shared" si="14"/>
        <v>0</v>
      </c>
      <c r="S27" s="73">
        <f t="shared" si="14"/>
        <v>0</v>
      </c>
      <c r="T27" s="66">
        <f t="shared" si="14"/>
        <v>0</v>
      </c>
      <c r="U27" s="79">
        <f t="shared" si="14"/>
        <v>0</v>
      </c>
      <c r="V27" s="85">
        <f t="shared" si="14"/>
        <v>0</v>
      </c>
      <c r="W27" s="73">
        <f t="shared" si="14"/>
        <v>0</v>
      </c>
      <c r="X27" s="66">
        <f t="shared" ref="X27:AP27" si="15">X28+X29</f>
        <v>0</v>
      </c>
      <c r="Y27" s="183">
        <f t="shared" si="15"/>
        <v>0</v>
      </c>
      <c r="Z27" s="184">
        <f t="shared" si="15"/>
        <v>0</v>
      </c>
      <c r="AA27" s="185">
        <f t="shared" si="15"/>
        <v>0</v>
      </c>
      <c r="AB27" s="66">
        <f t="shared" si="15"/>
        <v>0</v>
      </c>
      <c r="AC27" s="79">
        <f t="shared" si="15"/>
        <v>0</v>
      </c>
      <c r="AD27" s="85">
        <f t="shared" si="15"/>
        <v>0</v>
      </c>
      <c r="AE27" s="73">
        <f t="shared" si="15"/>
        <v>0</v>
      </c>
      <c r="AF27" s="66">
        <f t="shared" si="15"/>
        <v>0</v>
      </c>
      <c r="AG27" s="79">
        <f t="shared" si="15"/>
        <v>0</v>
      </c>
      <c r="AH27" s="85">
        <f t="shared" si="15"/>
        <v>0</v>
      </c>
      <c r="AI27" s="73">
        <f t="shared" si="15"/>
        <v>0</v>
      </c>
      <c r="AJ27" s="66">
        <f t="shared" si="15"/>
        <v>0</v>
      </c>
      <c r="AK27" s="79">
        <f t="shared" si="15"/>
        <v>0</v>
      </c>
      <c r="AL27" s="85">
        <f t="shared" si="15"/>
        <v>0</v>
      </c>
      <c r="AM27" s="73">
        <f t="shared" si="15"/>
        <v>0</v>
      </c>
      <c r="AN27" s="66">
        <f t="shared" si="15"/>
        <v>0</v>
      </c>
      <c r="AO27" s="79">
        <f t="shared" si="15"/>
        <v>0</v>
      </c>
      <c r="AP27" s="85">
        <f t="shared" si="15"/>
        <v>0</v>
      </c>
      <c r="AQ27" s="73">
        <f>AQ28+AQ29</f>
        <v>0</v>
      </c>
      <c r="AR27" s="105"/>
      <c r="AT27" s="177">
        <f>E27+Y27</f>
        <v>0</v>
      </c>
      <c r="AU27" s="178">
        <f>F27+Z27</f>
        <v>0</v>
      </c>
      <c r="AV27" s="185">
        <f>AV28+AV29</f>
        <v>0</v>
      </c>
    </row>
    <row r="28" spans="1:48" ht="18.75" customHeight="1" x14ac:dyDescent="0.25">
      <c r="A28" s="57" t="s">
        <v>68</v>
      </c>
      <c r="B28" s="55" t="s">
        <v>109</v>
      </c>
      <c r="C28" s="57" t="s">
        <v>66</v>
      </c>
      <c r="D28" s="66"/>
      <c r="E28" s="183"/>
      <c r="F28" s="184"/>
      <c r="G28" s="185"/>
      <c r="H28" s="66"/>
      <c r="I28" s="79"/>
      <c r="J28" s="85"/>
      <c r="K28" s="73"/>
      <c r="L28" s="66"/>
      <c r="M28" s="79"/>
      <c r="N28" s="85"/>
      <c r="O28" s="73"/>
      <c r="P28" s="66"/>
      <c r="Q28" s="79"/>
      <c r="R28" s="85"/>
      <c r="S28" s="73"/>
      <c r="T28" s="66"/>
      <c r="U28" s="79"/>
      <c r="V28" s="85"/>
      <c r="W28" s="73"/>
      <c r="X28" s="66"/>
      <c r="Y28" s="183"/>
      <c r="Z28" s="184"/>
      <c r="AA28" s="185"/>
      <c r="AB28" s="66"/>
      <c r="AC28" s="79"/>
      <c r="AD28" s="85"/>
      <c r="AE28" s="73"/>
      <c r="AF28" s="66"/>
      <c r="AG28" s="79"/>
      <c r="AH28" s="85"/>
      <c r="AI28" s="73"/>
      <c r="AJ28" s="66"/>
      <c r="AK28" s="79"/>
      <c r="AL28" s="85"/>
      <c r="AM28" s="73"/>
      <c r="AN28" s="66"/>
      <c r="AO28" s="79"/>
      <c r="AP28" s="85"/>
      <c r="AQ28" s="73"/>
      <c r="AR28" s="105"/>
      <c r="AT28" s="183"/>
      <c r="AU28" s="184"/>
      <c r="AV28" s="185"/>
    </row>
    <row r="29" spans="1:48" ht="30" x14ac:dyDescent="0.25">
      <c r="A29" s="57" t="s">
        <v>69</v>
      </c>
      <c r="B29" s="55" t="s">
        <v>110</v>
      </c>
      <c r="C29" s="57" t="s">
        <v>66</v>
      </c>
      <c r="D29" s="66"/>
      <c r="E29" s="183"/>
      <c r="F29" s="184"/>
      <c r="G29" s="185"/>
      <c r="H29" s="66"/>
      <c r="I29" s="79"/>
      <c r="J29" s="85"/>
      <c r="K29" s="73"/>
      <c r="L29" s="66"/>
      <c r="M29" s="79"/>
      <c r="N29" s="85"/>
      <c r="O29" s="73"/>
      <c r="P29" s="66"/>
      <c r="Q29" s="79"/>
      <c r="R29" s="85"/>
      <c r="S29" s="73"/>
      <c r="T29" s="66"/>
      <c r="U29" s="79"/>
      <c r="V29" s="85"/>
      <c r="W29" s="73"/>
      <c r="X29" s="66"/>
      <c r="Y29" s="183"/>
      <c r="Z29" s="184"/>
      <c r="AA29" s="185"/>
      <c r="AB29" s="66"/>
      <c r="AC29" s="79"/>
      <c r="AD29" s="85"/>
      <c r="AE29" s="73"/>
      <c r="AF29" s="66"/>
      <c r="AG29" s="79"/>
      <c r="AH29" s="85"/>
      <c r="AI29" s="73"/>
      <c r="AJ29" s="66"/>
      <c r="AK29" s="79"/>
      <c r="AL29" s="85"/>
      <c r="AM29" s="73"/>
      <c r="AN29" s="66"/>
      <c r="AO29" s="79"/>
      <c r="AP29" s="85"/>
      <c r="AQ29" s="73"/>
      <c r="AR29" s="105"/>
      <c r="AT29" s="183"/>
      <c r="AU29" s="184"/>
      <c r="AV29" s="185"/>
    </row>
    <row r="30" spans="1:48" ht="31.5" customHeight="1" x14ac:dyDescent="0.25">
      <c r="A30" s="51" t="s">
        <v>70</v>
      </c>
      <c r="B30" s="52" t="s">
        <v>93</v>
      </c>
      <c r="C30" s="57" t="s">
        <v>66</v>
      </c>
      <c r="D30" s="66"/>
      <c r="E30" s="183"/>
      <c r="F30" s="184"/>
      <c r="G30" s="185"/>
      <c r="H30" s="66"/>
      <c r="I30" s="79"/>
      <c r="J30" s="85"/>
      <c r="K30" s="73"/>
      <c r="L30" s="66"/>
      <c r="M30" s="79"/>
      <c r="N30" s="85"/>
      <c r="O30" s="73"/>
      <c r="P30" s="66"/>
      <c r="Q30" s="79"/>
      <c r="R30" s="85"/>
      <c r="S30" s="73"/>
      <c r="T30" s="66"/>
      <c r="U30" s="79"/>
      <c r="V30" s="85"/>
      <c r="W30" s="73"/>
      <c r="X30" s="66"/>
      <c r="Y30" s="183"/>
      <c r="Z30" s="184"/>
      <c r="AA30" s="185"/>
      <c r="AB30" s="66"/>
      <c r="AC30" s="79"/>
      <c r="AD30" s="85"/>
      <c r="AE30" s="73"/>
      <c r="AF30" s="66"/>
      <c r="AG30" s="79"/>
      <c r="AH30" s="85"/>
      <c r="AI30" s="73"/>
      <c r="AJ30" s="66"/>
      <c r="AK30" s="79"/>
      <c r="AL30" s="85"/>
      <c r="AM30" s="73"/>
      <c r="AN30" s="66"/>
      <c r="AO30" s="79"/>
      <c r="AP30" s="85"/>
      <c r="AQ30" s="73"/>
      <c r="AR30" s="105"/>
      <c r="AT30" s="183"/>
      <c r="AU30" s="184"/>
      <c r="AV30" s="185"/>
    </row>
    <row r="31" spans="1:48" ht="20.25" customHeight="1" x14ac:dyDescent="0.25">
      <c r="A31" s="61" t="s">
        <v>71</v>
      </c>
      <c r="B31" s="68" t="s">
        <v>103</v>
      </c>
      <c r="C31" s="59" t="s">
        <v>66</v>
      </c>
      <c r="D31" s="104">
        <f>D9</f>
        <v>1029470.9270000001</v>
      </c>
      <c r="E31" s="186">
        <f>E9</f>
        <v>476333.81599999999</v>
      </c>
      <c r="F31" s="187">
        <f>F9</f>
        <v>433031.69199999992</v>
      </c>
      <c r="G31" s="188">
        <f>E31+F31</f>
        <v>909365.50799999991</v>
      </c>
      <c r="H31" s="104">
        <f>H9</f>
        <v>0</v>
      </c>
      <c r="I31" s="80">
        <f>I9</f>
        <v>0</v>
      </c>
      <c r="J31" s="86">
        <f>J9</f>
        <v>0</v>
      </c>
      <c r="K31" s="74">
        <f>I31+J31</f>
        <v>0</v>
      </c>
      <c r="L31" s="104">
        <f>L9</f>
        <v>0</v>
      </c>
      <c r="M31" s="80">
        <f>M9</f>
        <v>0</v>
      </c>
      <c r="N31" s="86">
        <f>N9</f>
        <v>0</v>
      </c>
      <c r="O31" s="74">
        <f>M31+N31</f>
        <v>0</v>
      </c>
      <c r="P31" s="104">
        <f>P9</f>
        <v>0</v>
      </c>
      <c r="Q31" s="80">
        <f>Q9</f>
        <v>0</v>
      </c>
      <c r="R31" s="86">
        <f>R9</f>
        <v>0</v>
      </c>
      <c r="S31" s="74">
        <f>Q31+R31</f>
        <v>0</v>
      </c>
      <c r="T31" s="67">
        <f>D31</f>
        <v>1029470.9270000001</v>
      </c>
      <c r="U31" s="80">
        <f>U9</f>
        <v>0</v>
      </c>
      <c r="V31" s="86">
        <f>V9</f>
        <v>0</v>
      </c>
      <c r="W31" s="74">
        <f>U31+V31</f>
        <v>0</v>
      </c>
      <c r="X31" s="104">
        <f>X9</f>
        <v>20025.916999999998</v>
      </c>
      <c r="Y31" s="186">
        <f>Y9</f>
        <v>9016.1110000000008</v>
      </c>
      <c r="Z31" s="187">
        <f>Z9</f>
        <v>8271.6280000000006</v>
      </c>
      <c r="AA31" s="188">
        <f>Y31+Z31</f>
        <v>17287.739000000001</v>
      </c>
      <c r="AB31" s="104">
        <f>AB9</f>
        <v>0</v>
      </c>
      <c r="AC31" s="80">
        <f>AC9</f>
        <v>0</v>
      </c>
      <c r="AD31" s="86">
        <f>AD9</f>
        <v>0</v>
      </c>
      <c r="AE31" s="74">
        <f>AC31+AD31</f>
        <v>0</v>
      </c>
      <c r="AF31" s="104">
        <f>AF9</f>
        <v>0</v>
      </c>
      <c r="AG31" s="80">
        <f>AG9</f>
        <v>0</v>
      </c>
      <c r="AH31" s="86">
        <f>AH9</f>
        <v>0</v>
      </c>
      <c r="AI31" s="74">
        <f>AG31+AH31</f>
        <v>0</v>
      </c>
      <c r="AJ31" s="104">
        <f>AJ9</f>
        <v>0</v>
      </c>
      <c r="AK31" s="80">
        <f>AK9</f>
        <v>0</v>
      </c>
      <c r="AL31" s="86">
        <f>AL9</f>
        <v>0</v>
      </c>
      <c r="AM31" s="74">
        <f>AK31+AL31</f>
        <v>0</v>
      </c>
      <c r="AN31" s="67">
        <f>X31</f>
        <v>20025.916999999998</v>
      </c>
      <c r="AO31" s="80">
        <f>AO9</f>
        <v>0</v>
      </c>
      <c r="AP31" s="86">
        <f>AP9</f>
        <v>0</v>
      </c>
      <c r="AQ31" s="74">
        <f>AO31+AP31</f>
        <v>0</v>
      </c>
      <c r="AR31" s="105"/>
      <c r="AT31" s="186">
        <f>AT9</f>
        <v>485349.92699999997</v>
      </c>
      <c r="AU31" s="187">
        <f>AU9</f>
        <v>441303.31999999995</v>
      </c>
      <c r="AV31" s="188">
        <f>AT31+AU31</f>
        <v>926653.24699999997</v>
      </c>
    </row>
  </sheetData>
  <mergeCells count="29">
    <mergeCell ref="A1:AF1"/>
    <mergeCell ref="A2:A5"/>
    <mergeCell ref="B2:B5"/>
    <mergeCell ref="C2:C5"/>
    <mergeCell ref="X4:AA4"/>
    <mergeCell ref="D2:AQ2"/>
    <mergeCell ref="T4:W4"/>
    <mergeCell ref="U5:W5"/>
    <mergeCell ref="M5:O5"/>
    <mergeCell ref="D4:G4"/>
    <mergeCell ref="D3:W3"/>
    <mergeCell ref="E5:G5"/>
    <mergeCell ref="L4:O4"/>
    <mergeCell ref="I5:K5"/>
    <mergeCell ref="P4:S4"/>
    <mergeCell ref="H4:K4"/>
    <mergeCell ref="Q5:S5"/>
    <mergeCell ref="AT5:AV5"/>
    <mergeCell ref="AT3:AV3"/>
    <mergeCell ref="X3:AQ3"/>
    <mergeCell ref="AJ4:AM4"/>
    <mergeCell ref="AN4:AQ4"/>
    <mergeCell ref="AK5:AM5"/>
    <mergeCell ref="AF4:AI4"/>
    <mergeCell ref="AC5:AE5"/>
    <mergeCell ref="AB4:AE4"/>
    <mergeCell ref="AO5:AQ5"/>
    <mergeCell ref="AG5:AI5"/>
    <mergeCell ref="Y5:AA5"/>
  </mergeCells>
  <phoneticPr fontId="0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43"/>
  <sheetViews>
    <sheetView topLeftCell="B1" zoomScale="75" zoomScaleNormal="75" workbookViewId="0">
      <pane xSplit="3" ySplit="6" topLeftCell="H7" activePane="bottomRight" state="frozen"/>
      <selection activeCell="B1" sqref="B1"/>
      <selection pane="topRight" activeCell="E1" sqref="E1"/>
      <selection pane="bottomLeft" activeCell="B7" sqref="B7"/>
      <selection pane="bottomRight" activeCell="C39" sqref="C39"/>
    </sheetView>
  </sheetViews>
  <sheetFormatPr defaultRowHeight="15.75" x14ac:dyDescent="0.25"/>
  <cols>
    <col min="1" max="1" width="8" style="1" hidden="1" customWidth="1"/>
    <col min="2" max="2" width="7.42578125" style="1" customWidth="1"/>
    <col min="3" max="3" width="51.28515625" style="1" customWidth="1"/>
    <col min="4" max="4" width="15.5703125" style="1" customWidth="1"/>
    <col min="5" max="5" width="17" style="1" customWidth="1"/>
    <col min="6" max="6" width="43.42578125" style="1" customWidth="1"/>
    <col min="7" max="7" width="16" style="1" customWidth="1"/>
    <col min="8" max="8" width="17.140625" style="1" customWidth="1"/>
    <col min="9" max="9" width="15.140625" style="1" customWidth="1"/>
    <col min="10" max="10" width="37.28515625" style="1" customWidth="1"/>
    <col min="11" max="16384" width="9.140625" style="1"/>
  </cols>
  <sheetData>
    <row r="1" spans="2:10" ht="47.45" customHeight="1" x14ac:dyDescent="0.25">
      <c r="B1" s="246" t="s">
        <v>121</v>
      </c>
      <c r="C1" s="246"/>
      <c r="D1" s="246"/>
      <c r="E1" s="246"/>
      <c r="F1" s="246"/>
      <c r="G1" s="246"/>
      <c r="H1" s="246"/>
      <c r="I1" s="246"/>
      <c r="J1" s="246"/>
    </row>
    <row r="2" spans="2:10" ht="18" customHeight="1" x14ac:dyDescent="0.25">
      <c r="B2" s="245" t="s">
        <v>122</v>
      </c>
      <c r="C2" s="245"/>
      <c r="D2" s="245"/>
      <c r="E2" s="245"/>
      <c r="F2" s="245"/>
      <c r="G2" s="245"/>
      <c r="H2" s="245"/>
      <c r="I2" s="245"/>
      <c r="J2" s="245"/>
    </row>
    <row r="3" spans="2:10" ht="18" customHeight="1" x14ac:dyDescent="0.25">
      <c r="B3" s="239" t="s">
        <v>14</v>
      </c>
      <c r="C3" s="234" t="s">
        <v>132</v>
      </c>
      <c r="D3" s="235"/>
      <c r="E3" s="235"/>
      <c r="F3" s="234" t="s">
        <v>113</v>
      </c>
      <c r="G3" s="235"/>
      <c r="H3" s="236"/>
      <c r="I3" s="244" t="s">
        <v>133</v>
      </c>
      <c r="J3" s="242" t="s">
        <v>134</v>
      </c>
    </row>
    <row r="4" spans="2:10" ht="86.25" customHeight="1" x14ac:dyDescent="0.25">
      <c r="B4" s="240"/>
      <c r="C4" s="99" t="s">
        <v>15</v>
      </c>
      <c r="D4" s="97" t="s">
        <v>0</v>
      </c>
      <c r="E4" s="97" t="s">
        <v>16</v>
      </c>
      <c r="F4" s="97" t="s">
        <v>15</v>
      </c>
      <c r="G4" s="97" t="s">
        <v>0</v>
      </c>
      <c r="H4" s="97" t="s">
        <v>16</v>
      </c>
      <c r="I4" s="244"/>
      <c r="J4" s="243"/>
    </row>
    <row r="5" spans="2:10" x14ac:dyDescent="0.25">
      <c r="B5" s="97">
        <v>1</v>
      </c>
      <c r="C5" s="97">
        <v>2</v>
      </c>
      <c r="D5" s="97">
        <v>3</v>
      </c>
      <c r="E5" s="98">
        <v>4</v>
      </c>
      <c r="F5" s="97">
        <v>5</v>
      </c>
      <c r="G5" s="97">
        <v>6</v>
      </c>
      <c r="H5" s="97">
        <v>7</v>
      </c>
      <c r="I5" s="97">
        <v>8</v>
      </c>
      <c r="J5" s="97">
        <v>9</v>
      </c>
    </row>
    <row r="6" spans="2:10" ht="15.75" customHeight="1" x14ac:dyDescent="0.25">
      <c r="B6" s="110" t="s">
        <v>5</v>
      </c>
      <c r="C6" s="247" t="s">
        <v>13</v>
      </c>
      <c r="D6" s="248"/>
      <c r="E6" s="248"/>
      <c r="F6" s="248"/>
      <c r="G6" s="248"/>
      <c r="H6" s="248"/>
      <c r="I6" s="248"/>
      <c r="J6" s="249"/>
    </row>
    <row r="7" spans="2:10" ht="84" customHeight="1" x14ac:dyDescent="0.25">
      <c r="B7" s="97" t="s">
        <v>6</v>
      </c>
      <c r="C7" s="13" t="s">
        <v>123</v>
      </c>
      <c r="D7" s="239" t="s">
        <v>116</v>
      </c>
      <c r="E7" s="193">
        <v>1148.5</v>
      </c>
      <c r="F7" s="13" t="s">
        <v>145</v>
      </c>
      <c r="G7" s="97">
        <v>2019</v>
      </c>
      <c r="H7" s="101">
        <v>472.101</v>
      </c>
      <c r="I7" s="194">
        <f>H7-E7</f>
        <v>-676.399</v>
      </c>
      <c r="J7" s="13" t="s">
        <v>146</v>
      </c>
    </row>
    <row r="8" spans="2:10" ht="78.75" x14ac:dyDescent="0.25">
      <c r="B8" s="97" t="s">
        <v>7</v>
      </c>
      <c r="C8" s="13" t="s">
        <v>124</v>
      </c>
      <c r="D8" s="240"/>
      <c r="E8" s="193">
        <v>1137</v>
      </c>
      <c r="F8" s="13" t="s">
        <v>124</v>
      </c>
      <c r="G8" s="97">
        <v>2019</v>
      </c>
      <c r="H8" s="101">
        <v>502.28300000000002</v>
      </c>
      <c r="I8" s="194">
        <f>H8-E8</f>
        <v>-634.71699999999998</v>
      </c>
      <c r="J8" s="13" t="s">
        <v>146</v>
      </c>
    </row>
    <row r="9" spans="2:10" hidden="1" x14ac:dyDescent="0.25">
      <c r="B9" s="97"/>
      <c r="C9" s="169"/>
      <c r="D9" s="97"/>
      <c r="E9" s="194"/>
      <c r="F9" s="13"/>
      <c r="G9" s="109"/>
      <c r="H9" s="101"/>
      <c r="I9" s="194"/>
      <c r="J9" s="101"/>
    </row>
    <row r="10" spans="2:10" hidden="1" x14ac:dyDescent="0.25">
      <c r="B10" s="97"/>
      <c r="C10" s="169"/>
      <c r="D10" s="97"/>
      <c r="E10" s="194"/>
      <c r="F10" s="13"/>
      <c r="G10" s="109"/>
      <c r="H10" s="101"/>
      <c r="I10" s="194"/>
      <c r="J10" s="101"/>
    </row>
    <row r="11" spans="2:10" hidden="1" x14ac:dyDescent="0.25">
      <c r="B11" s="97"/>
      <c r="C11" s="169"/>
      <c r="D11" s="97"/>
      <c r="E11" s="194"/>
      <c r="F11" s="13"/>
      <c r="G11" s="109"/>
      <c r="H11" s="101"/>
      <c r="I11" s="194"/>
      <c r="J11" s="101"/>
    </row>
    <row r="12" spans="2:10" hidden="1" x14ac:dyDescent="0.25">
      <c r="B12" s="97"/>
      <c r="C12" s="169"/>
      <c r="D12" s="97"/>
      <c r="E12" s="194"/>
      <c r="F12" s="13"/>
      <c r="G12" s="109"/>
      <c r="H12" s="101"/>
      <c r="I12" s="194"/>
      <c r="J12" s="101"/>
    </row>
    <row r="13" spans="2:10" hidden="1" x14ac:dyDescent="0.25">
      <c r="B13" s="97"/>
      <c r="C13" s="169"/>
      <c r="D13" s="97"/>
      <c r="E13" s="194"/>
      <c r="F13" s="13"/>
      <c r="G13" s="109"/>
      <c r="H13" s="101"/>
      <c r="I13" s="194"/>
      <c r="J13" s="101"/>
    </row>
    <row r="14" spans="2:10" x14ac:dyDescent="0.25">
      <c r="B14" s="97"/>
      <c r="C14" s="171" t="s">
        <v>17</v>
      </c>
      <c r="D14" s="97"/>
      <c r="E14" s="195">
        <f>SUM(E7:E13)</f>
        <v>2285.5</v>
      </c>
      <c r="F14" s="13"/>
      <c r="G14" s="109"/>
      <c r="H14" s="172">
        <f>SUM(H7:H13)</f>
        <v>974.38400000000001</v>
      </c>
      <c r="I14" s="195">
        <f>SUM(I7:I13)</f>
        <v>-1311.116</v>
      </c>
      <c r="J14" s="101"/>
    </row>
    <row r="15" spans="2:10" ht="15.75" customHeight="1" x14ac:dyDescent="0.25">
      <c r="B15" s="110" t="s">
        <v>9</v>
      </c>
      <c r="C15" s="247" t="s">
        <v>4</v>
      </c>
      <c r="D15" s="248"/>
      <c r="E15" s="248"/>
      <c r="F15" s="248"/>
      <c r="G15" s="248"/>
      <c r="H15" s="248"/>
      <c r="I15" s="248"/>
      <c r="J15" s="249"/>
    </row>
    <row r="16" spans="2:10" ht="78.75" x14ac:dyDescent="0.25">
      <c r="B16" s="97" t="s">
        <v>10</v>
      </c>
      <c r="C16" s="13" t="s">
        <v>126</v>
      </c>
      <c r="D16" s="97" t="s">
        <v>116</v>
      </c>
      <c r="E16" s="193">
        <v>1960</v>
      </c>
      <c r="F16" s="13"/>
      <c r="G16" s="97">
        <v>2019</v>
      </c>
      <c r="H16" s="101"/>
      <c r="I16" s="194">
        <f>H16-E16</f>
        <v>-1960</v>
      </c>
      <c r="J16" s="13" t="s">
        <v>147</v>
      </c>
    </row>
    <row r="17" spans="2:10" ht="13.5" hidden="1" customHeight="1" x14ac:dyDescent="0.25">
      <c r="B17" s="97"/>
      <c r="C17" s="13"/>
      <c r="D17" s="97"/>
      <c r="E17" s="193"/>
      <c r="F17" s="13"/>
      <c r="G17" s="97"/>
      <c r="H17" s="101"/>
      <c r="I17" s="194"/>
      <c r="J17" s="101"/>
    </row>
    <row r="18" spans="2:10" ht="13.5" hidden="1" customHeight="1" x14ac:dyDescent="0.25">
      <c r="B18" s="97"/>
      <c r="C18" s="13"/>
      <c r="D18" s="97"/>
      <c r="E18" s="193"/>
      <c r="F18" s="13"/>
      <c r="G18" s="97"/>
      <c r="H18" s="101"/>
      <c r="I18" s="194"/>
      <c r="J18" s="101"/>
    </row>
    <row r="19" spans="2:10" ht="13.5" hidden="1" customHeight="1" x14ac:dyDescent="0.25">
      <c r="B19" s="97"/>
      <c r="C19" s="13"/>
      <c r="D19" s="97"/>
      <c r="E19" s="193"/>
      <c r="F19" s="13"/>
      <c r="G19" s="97"/>
      <c r="H19" s="101"/>
      <c r="I19" s="194"/>
      <c r="J19" s="101"/>
    </row>
    <row r="20" spans="2:10" ht="13.5" hidden="1" customHeight="1" x14ac:dyDescent="0.25">
      <c r="B20" s="97"/>
      <c r="C20" s="13"/>
      <c r="D20" s="97"/>
      <c r="E20" s="193"/>
      <c r="F20" s="13"/>
      <c r="G20" s="97"/>
      <c r="H20" s="101"/>
      <c r="I20" s="194"/>
      <c r="J20" s="101"/>
    </row>
    <row r="21" spans="2:10" ht="13.5" hidden="1" customHeight="1" x14ac:dyDescent="0.25">
      <c r="B21" s="97"/>
      <c r="C21" s="13"/>
      <c r="D21" s="97"/>
      <c r="E21" s="193"/>
      <c r="F21" s="13"/>
      <c r="G21" s="97"/>
      <c r="H21" s="101"/>
      <c r="I21" s="194"/>
      <c r="J21" s="101"/>
    </row>
    <row r="22" spans="2:10" x14ac:dyDescent="0.25">
      <c r="B22" s="97"/>
      <c r="C22" s="171" t="s">
        <v>17</v>
      </c>
      <c r="D22" s="97"/>
      <c r="E22" s="195">
        <f>SUM(E16:E21)</f>
        <v>1960</v>
      </c>
      <c r="F22" s="13"/>
      <c r="G22" s="109"/>
      <c r="H22" s="172">
        <f>SUM(H16:H21)</f>
        <v>0</v>
      </c>
      <c r="I22" s="195">
        <f>SUM(I16:I21)</f>
        <v>-1960</v>
      </c>
      <c r="J22" s="101"/>
    </row>
    <row r="23" spans="2:10" ht="15.75" hidden="1" customHeight="1" x14ac:dyDescent="0.25">
      <c r="B23" s="97" t="s">
        <v>11</v>
      </c>
      <c r="C23" s="13" t="s">
        <v>125</v>
      </c>
      <c r="D23" s="97" t="s">
        <v>117</v>
      </c>
      <c r="E23" s="96">
        <f>[1]Анюйск!$Q$45</f>
        <v>1998.6007833000001</v>
      </c>
      <c r="F23" s="13"/>
      <c r="G23" s="97"/>
      <c r="H23" s="101"/>
      <c r="I23" s="101"/>
      <c r="J23" s="101"/>
    </row>
    <row r="24" spans="2:10" ht="15.75" hidden="1" customHeight="1" x14ac:dyDescent="0.25">
      <c r="B24" s="97" t="s">
        <v>12</v>
      </c>
      <c r="C24" s="13" t="s">
        <v>125</v>
      </c>
      <c r="D24" s="97" t="s">
        <v>118</v>
      </c>
      <c r="E24" s="96">
        <f>[1]Анюйск!$S$45</f>
        <v>2051.823522159279</v>
      </c>
      <c r="F24" s="13"/>
      <c r="G24" s="97"/>
      <c r="H24" s="101"/>
      <c r="I24" s="101"/>
      <c r="J24" s="101"/>
    </row>
    <row r="25" spans="2:10" ht="15.75" hidden="1" customHeight="1" x14ac:dyDescent="0.25">
      <c r="B25" s="97" t="s">
        <v>127</v>
      </c>
      <c r="C25" s="13" t="s">
        <v>125</v>
      </c>
      <c r="D25" s="97" t="s">
        <v>119</v>
      </c>
      <c r="E25" s="96">
        <f>[1]Анюйск!$U$45</f>
        <v>2112.557498415194</v>
      </c>
      <c r="F25" s="13"/>
      <c r="G25" s="97"/>
      <c r="H25" s="101"/>
      <c r="I25" s="101"/>
      <c r="J25" s="101"/>
    </row>
    <row r="26" spans="2:10" ht="15.75" hidden="1" customHeight="1" x14ac:dyDescent="0.25">
      <c r="B26" s="97" t="s">
        <v>128</v>
      </c>
      <c r="C26" s="13" t="s">
        <v>125</v>
      </c>
      <c r="D26" s="97" t="s">
        <v>120</v>
      </c>
      <c r="E26" s="96">
        <f>[1]Анюйск!$W$45</f>
        <v>2175.0892003682839</v>
      </c>
      <c r="F26" s="13"/>
      <c r="G26" s="97"/>
      <c r="H26" s="101"/>
      <c r="I26" s="101"/>
      <c r="J26" s="101"/>
    </row>
    <row r="27" spans="2:10" hidden="1" x14ac:dyDescent="0.25">
      <c r="B27" s="250" t="s">
        <v>17</v>
      </c>
      <c r="C27" s="251"/>
      <c r="D27" s="252"/>
      <c r="E27" s="96">
        <f>E7+E8+E16</f>
        <v>4245.5</v>
      </c>
      <c r="F27" s="106"/>
      <c r="G27" s="107"/>
      <c r="H27" s="108"/>
      <c r="I27" s="108"/>
      <c r="J27" s="108"/>
    </row>
    <row r="28" spans="2:10" x14ac:dyDescent="0.25">
      <c r="B28" s="3"/>
      <c r="C28" s="2"/>
      <c r="D28" s="3"/>
      <c r="E28" s="3"/>
    </row>
    <row r="29" spans="2:10" ht="17.25" customHeight="1" x14ac:dyDescent="0.25">
      <c r="B29" s="245" t="s">
        <v>129</v>
      </c>
      <c r="C29" s="245"/>
      <c r="D29" s="245"/>
      <c r="E29" s="245"/>
      <c r="F29" s="245"/>
      <c r="G29" s="245"/>
      <c r="H29" s="245"/>
      <c r="I29" s="245"/>
      <c r="J29" s="245"/>
    </row>
    <row r="30" spans="2:10" ht="17.25" customHeight="1" x14ac:dyDescent="0.25">
      <c r="B30" s="239" t="s">
        <v>14</v>
      </c>
      <c r="C30" s="234" t="s">
        <v>132</v>
      </c>
      <c r="D30" s="235"/>
      <c r="E30" s="235"/>
      <c r="F30" s="234" t="s">
        <v>113</v>
      </c>
      <c r="G30" s="235"/>
      <c r="H30" s="236"/>
      <c r="I30" s="244" t="s">
        <v>133</v>
      </c>
      <c r="J30" s="242" t="s">
        <v>134</v>
      </c>
    </row>
    <row r="31" spans="2:10" ht="86.25" customHeight="1" x14ac:dyDescent="0.25">
      <c r="B31" s="240"/>
      <c r="C31" s="99" t="s">
        <v>15</v>
      </c>
      <c r="D31" s="97" t="s">
        <v>0</v>
      </c>
      <c r="E31" s="97" t="s">
        <v>16</v>
      </c>
      <c r="F31" s="97" t="s">
        <v>15</v>
      </c>
      <c r="G31" s="97" t="s">
        <v>0</v>
      </c>
      <c r="H31" s="97" t="s">
        <v>16</v>
      </c>
      <c r="I31" s="244"/>
      <c r="J31" s="243"/>
    </row>
    <row r="32" spans="2:10" ht="16.5" customHeight="1" x14ac:dyDescent="0.25">
      <c r="B32" s="97">
        <v>1</v>
      </c>
      <c r="C32" s="97">
        <v>2</v>
      </c>
      <c r="D32" s="97">
        <v>3</v>
      </c>
      <c r="E32" s="98">
        <v>4</v>
      </c>
      <c r="F32" s="97">
        <v>5</v>
      </c>
      <c r="G32" s="97">
        <v>6</v>
      </c>
      <c r="H32" s="97">
        <v>7</v>
      </c>
      <c r="I32" s="97">
        <v>8</v>
      </c>
      <c r="J32" s="97">
        <v>9</v>
      </c>
    </row>
    <row r="33" spans="2:10" ht="15.75" customHeight="1" x14ac:dyDescent="0.25">
      <c r="B33" s="100" t="s">
        <v>5</v>
      </c>
      <c r="C33" s="4"/>
      <c r="D33" s="100"/>
      <c r="E33" s="98"/>
      <c r="F33" s="108"/>
      <c r="G33" s="108"/>
      <c r="H33" s="108"/>
      <c r="I33" s="108"/>
      <c r="J33" s="108"/>
    </row>
    <row r="34" spans="2:10" x14ac:dyDescent="0.25">
      <c r="B34" s="237" t="s">
        <v>17</v>
      </c>
      <c r="C34" s="238"/>
      <c r="D34" s="238"/>
      <c r="E34" s="238"/>
      <c r="F34" s="108"/>
      <c r="G34" s="108"/>
      <c r="H34" s="108"/>
      <c r="I34" s="108"/>
      <c r="J34" s="108"/>
    </row>
    <row r="35" spans="2:10" ht="37.5" customHeight="1" x14ac:dyDescent="0.25">
      <c r="B35" s="241" t="s">
        <v>32</v>
      </c>
      <c r="C35" s="241"/>
      <c r="D35" s="241"/>
      <c r="E35" s="241"/>
    </row>
    <row r="36" spans="2:10" x14ac:dyDescent="0.25">
      <c r="B36" s="5"/>
      <c r="C36" s="5"/>
      <c r="D36" s="5"/>
      <c r="E36" s="5"/>
    </row>
    <row r="37" spans="2:10" ht="17.45" customHeight="1" x14ac:dyDescent="0.25">
      <c r="B37" s="245" t="s">
        <v>130</v>
      </c>
      <c r="C37" s="245"/>
      <c r="D37" s="245"/>
      <c r="E37" s="245"/>
      <c r="F37" s="245"/>
      <c r="G37" s="245"/>
      <c r="H37" s="245"/>
      <c r="I37" s="245"/>
      <c r="J37" s="245"/>
    </row>
    <row r="38" spans="2:10" ht="17.45" customHeight="1" x14ac:dyDescent="0.25">
      <c r="B38" s="239" t="s">
        <v>14</v>
      </c>
      <c r="C38" s="234" t="s">
        <v>132</v>
      </c>
      <c r="D38" s="235"/>
      <c r="E38" s="235"/>
      <c r="F38" s="234" t="s">
        <v>113</v>
      </c>
      <c r="G38" s="235"/>
      <c r="H38" s="236"/>
      <c r="I38" s="244" t="s">
        <v>133</v>
      </c>
      <c r="J38" s="242" t="s">
        <v>134</v>
      </c>
    </row>
    <row r="39" spans="2:10" ht="90" customHeight="1" x14ac:dyDescent="0.25">
      <c r="B39" s="240"/>
      <c r="C39" s="99" t="s">
        <v>15</v>
      </c>
      <c r="D39" s="97" t="s">
        <v>0</v>
      </c>
      <c r="E39" s="97" t="s">
        <v>16</v>
      </c>
      <c r="F39" s="97" t="s">
        <v>15</v>
      </c>
      <c r="G39" s="97" t="s">
        <v>0</v>
      </c>
      <c r="H39" s="97" t="s">
        <v>16</v>
      </c>
      <c r="I39" s="244"/>
      <c r="J39" s="243"/>
    </row>
    <row r="40" spans="2:10" ht="18" customHeight="1" x14ac:dyDescent="0.25">
      <c r="B40" s="97">
        <v>1</v>
      </c>
      <c r="C40" s="97">
        <v>2</v>
      </c>
      <c r="D40" s="97">
        <v>3</v>
      </c>
      <c r="E40" s="98">
        <v>4</v>
      </c>
      <c r="F40" s="97">
        <v>5</v>
      </c>
      <c r="G40" s="97">
        <v>6</v>
      </c>
      <c r="H40" s="97">
        <v>7</v>
      </c>
      <c r="I40" s="97">
        <v>8</v>
      </c>
      <c r="J40" s="97">
        <v>9</v>
      </c>
    </row>
    <row r="41" spans="2:10" x14ac:dyDescent="0.25">
      <c r="B41" s="100" t="s">
        <v>5</v>
      </c>
      <c r="C41" s="4"/>
      <c r="D41" s="100"/>
      <c r="E41" s="98"/>
      <c r="F41" s="108"/>
      <c r="G41" s="108"/>
      <c r="H41" s="108"/>
      <c r="I41" s="108"/>
      <c r="J41" s="108"/>
    </row>
    <row r="42" spans="2:10" x14ac:dyDescent="0.25">
      <c r="B42" s="237" t="s">
        <v>17</v>
      </c>
      <c r="C42" s="238"/>
      <c r="D42" s="238"/>
      <c r="E42" s="238"/>
      <c r="F42" s="108"/>
      <c r="G42" s="108"/>
      <c r="H42" s="108"/>
      <c r="I42" s="108"/>
      <c r="J42" s="108"/>
    </row>
    <row r="43" spans="2:10" ht="38.25" customHeight="1" x14ac:dyDescent="0.25">
      <c r="B43" s="233" t="s">
        <v>140</v>
      </c>
      <c r="C43" s="233"/>
      <c r="D43" s="233"/>
      <c r="E43" s="233"/>
    </row>
  </sheetData>
  <mergeCells count="27">
    <mergeCell ref="B29:J29"/>
    <mergeCell ref="B1:J1"/>
    <mergeCell ref="B2:J2"/>
    <mergeCell ref="B3:B4"/>
    <mergeCell ref="C3:E3"/>
    <mergeCell ref="J3:J4"/>
    <mergeCell ref="C6:J6"/>
    <mergeCell ref="F3:H3"/>
    <mergeCell ref="I3:I4"/>
    <mergeCell ref="B27:D27"/>
    <mergeCell ref="C15:J15"/>
    <mergeCell ref="D7:D8"/>
    <mergeCell ref="J38:J39"/>
    <mergeCell ref="J30:J31"/>
    <mergeCell ref="B30:B31"/>
    <mergeCell ref="I38:I39"/>
    <mergeCell ref="B37:J37"/>
    <mergeCell ref="I30:I31"/>
    <mergeCell ref="B43:E43"/>
    <mergeCell ref="C30:E30"/>
    <mergeCell ref="F30:H30"/>
    <mergeCell ref="B42:E42"/>
    <mergeCell ref="F38:H38"/>
    <mergeCell ref="B38:B39"/>
    <mergeCell ref="B34:E34"/>
    <mergeCell ref="B35:E35"/>
    <mergeCell ref="C38:E38"/>
  </mergeCells>
  <phoneticPr fontId="1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8"/>
  <sheetViews>
    <sheetView topLeftCell="B1" workbookViewId="0">
      <selection activeCell="Q13" sqref="Q13"/>
    </sheetView>
  </sheetViews>
  <sheetFormatPr defaultRowHeight="15.75" x14ac:dyDescent="0.25"/>
  <cols>
    <col min="1" max="1" width="3.7109375" style="1" hidden="1" customWidth="1"/>
    <col min="2" max="2" width="7.42578125" style="1" customWidth="1"/>
    <col min="3" max="3" width="19.5703125" style="1" customWidth="1"/>
    <col min="4" max="4" width="13.42578125" style="1" customWidth="1"/>
    <col min="5" max="5" width="16.140625" style="1" customWidth="1"/>
    <col min="6" max="9" width="10.5703125" style="1" hidden="1" customWidth="1"/>
    <col min="10" max="10" width="20" style="1" customWidth="1"/>
    <col min="11" max="11" width="12.5703125" style="1" customWidth="1"/>
    <col min="12" max="12" width="15.85546875" style="1" customWidth="1"/>
    <col min="13" max="16" width="11.28515625" style="1" hidden="1" customWidth="1"/>
    <col min="17" max="16384" width="9.140625" style="1"/>
  </cols>
  <sheetData>
    <row r="1" spans="2:17" ht="34.5" customHeight="1" x14ac:dyDescent="0.25">
      <c r="B1" s="253" t="s">
        <v>131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2:17" ht="15.75" customHeight="1" x14ac:dyDescent="0.25">
      <c r="B2" s="239" t="s">
        <v>18</v>
      </c>
      <c r="C2" s="256" t="s">
        <v>132</v>
      </c>
      <c r="D2" s="256"/>
      <c r="E2" s="256"/>
      <c r="F2" s="256"/>
      <c r="G2" s="256"/>
      <c r="H2" s="256"/>
      <c r="I2" s="256"/>
      <c r="J2" s="255" t="s">
        <v>113</v>
      </c>
      <c r="K2" s="256"/>
      <c r="L2" s="256"/>
      <c r="M2" s="114"/>
      <c r="N2" s="114"/>
      <c r="O2" s="114"/>
      <c r="P2" s="115"/>
      <c r="Q2" s="113"/>
    </row>
    <row r="3" spans="2:17" ht="38.25" customHeight="1" x14ac:dyDescent="0.25">
      <c r="B3" s="254"/>
      <c r="C3" s="242" t="s">
        <v>1</v>
      </c>
      <c r="D3" s="239" t="s">
        <v>19</v>
      </c>
      <c r="E3" s="257" t="s">
        <v>20</v>
      </c>
      <c r="F3" s="258"/>
      <c r="G3" s="258"/>
      <c r="H3" s="258"/>
      <c r="I3" s="259"/>
      <c r="J3" s="239" t="s">
        <v>1</v>
      </c>
      <c r="K3" s="239" t="s">
        <v>19</v>
      </c>
      <c r="L3" s="244" t="s">
        <v>20</v>
      </c>
      <c r="M3" s="244"/>
      <c r="N3" s="244"/>
      <c r="O3" s="244"/>
      <c r="P3" s="244"/>
      <c r="Q3" s="113"/>
    </row>
    <row r="4" spans="2:17" ht="24.75" customHeight="1" x14ac:dyDescent="0.25">
      <c r="B4" s="240"/>
      <c r="C4" s="243"/>
      <c r="D4" s="240"/>
      <c r="E4" s="102" t="s">
        <v>116</v>
      </c>
      <c r="F4" s="102" t="s">
        <v>117</v>
      </c>
      <c r="G4" s="102" t="s">
        <v>118</v>
      </c>
      <c r="H4" s="102" t="s">
        <v>119</v>
      </c>
      <c r="I4" s="102" t="s">
        <v>120</v>
      </c>
      <c r="J4" s="240"/>
      <c r="K4" s="240"/>
      <c r="L4" s="97" t="s">
        <v>116</v>
      </c>
      <c r="M4" s="97" t="s">
        <v>117</v>
      </c>
      <c r="N4" s="97" t="s">
        <v>118</v>
      </c>
      <c r="O4" s="97" t="s">
        <v>119</v>
      </c>
      <c r="P4" s="97" t="s">
        <v>120</v>
      </c>
      <c r="Q4" s="113"/>
    </row>
    <row r="5" spans="2:17" x14ac:dyDescent="0.25">
      <c r="B5" s="97">
        <v>1</v>
      </c>
      <c r="C5" s="97">
        <v>2</v>
      </c>
      <c r="D5" s="97">
        <v>3</v>
      </c>
      <c r="E5" s="97">
        <f>D5+1</f>
        <v>4</v>
      </c>
      <c r="F5" s="97">
        <f>E5+1</f>
        <v>5</v>
      </c>
      <c r="G5" s="97">
        <f>F5+1</f>
        <v>6</v>
      </c>
      <c r="H5" s="97">
        <f>G5+1</f>
        <v>7</v>
      </c>
      <c r="I5" s="97">
        <f>H5+1</f>
        <v>8</v>
      </c>
      <c r="J5" s="97">
        <v>9</v>
      </c>
      <c r="K5" s="97">
        <v>10</v>
      </c>
      <c r="L5" s="97">
        <v>11</v>
      </c>
      <c r="M5" s="97">
        <v>12</v>
      </c>
      <c r="N5" s="97">
        <v>13</v>
      </c>
      <c r="O5" s="97">
        <v>14</v>
      </c>
      <c r="P5" s="97">
        <f>O5+1</f>
        <v>15</v>
      </c>
      <c r="Q5" s="113"/>
    </row>
    <row r="6" spans="2:17" ht="18.75" customHeight="1" x14ac:dyDescent="0.25">
      <c r="B6" s="18" t="s">
        <v>5</v>
      </c>
      <c r="C6" s="19" t="s">
        <v>13</v>
      </c>
      <c r="D6" s="111" t="s">
        <v>2</v>
      </c>
      <c r="E6" s="191">
        <v>12294.411339355191</v>
      </c>
      <c r="F6" s="34">
        <f>[1]Бил!$Q$106+[1]Бил!$Q$111</f>
        <v>25290.980530536955</v>
      </c>
      <c r="G6" s="34">
        <f>[1]Бил!$S$106+[1]Бил!$S$111</f>
        <v>25705.957799725413</v>
      </c>
      <c r="H6" s="34">
        <f>[1]Бил!$U$106+[1]Бил!$U$111</f>
        <v>26486.054284076803</v>
      </c>
      <c r="I6" s="34">
        <f>[1]Бил!$W$106+[1]Бил!$W$111</f>
        <v>27291.067503474671</v>
      </c>
      <c r="J6" s="19" t="s">
        <v>13</v>
      </c>
      <c r="K6" s="111" t="s">
        <v>2</v>
      </c>
      <c r="L6" s="194">
        <v>12523.25246</v>
      </c>
      <c r="M6" s="201"/>
      <c r="N6" s="201"/>
      <c r="O6" s="201"/>
      <c r="P6" s="201"/>
      <c r="Q6" s="113"/>
    </row>
    <row r="7" spans="2:17" ht="19.5" customHeight="1" x14ac:dyDescent="0.25">
      <c r="B7" s="16" t="s">
        <v>9</v>
      </c>
      <c r="C7" s="17" t="s">
        <v>4</v>
      </c>
      <c r="D7" s="112" t="s">
        <v>2</v>
      </c>
      <c r="E7" s="192">
        <v>8260.0784420419586</v>
      </c>
      <c r="F7" s="35">
        <f>[1]Анюйск!$Q$106+[1]Анюйск!$Q$111</f>
        <v>9115.8696477343583</v>
      </c>
      <c r="G7" s="35">
        <f>[1]Анюйск!$S$106+[1]Анюйск!$S$111</f>
        <v>9428.8474778316358</v>
      </c>
      <c r="H7" s="35">
        <f>[1]Анюйск!$U$106+[1]Анюйск!$U$111</f>
        <v>9764.3944031494411</v>
      </c>
      <c r="I7" s="35">
        <f>[1]Анюйск!$W$106+[1]Анюйск!$W$111</f>
        <v>10112.174199650746</v>
      </c>
      <c r="J7" s="17" t="s">
        <v>4</v>
      </c>
      <c r="K7" s="112" t="s">
        <v>2</v>
      </c>
      <c r="L7" s="194">
        <v>7556.6119799999997</v>
      </c>
      <c r="M7" s="201"/>
      <c r="N7" s="201"/>
      <c r="O7" s="201"/>
      <c r="P7" s="201"/>
      <c r="Q7" s="113"/>
    </row>
    <row r="8" spans="2:17" s="196" customFormat="1" x14ac:dyDescent="0.25">
      <c r="E8" s="197"/>
      <c r="L8" s="197"/>
    </row>
  </sheetData>
  <mergeCells count="10">
    <mergeCell ref="K3:K4"/>
    <mergeCell ref="L3:P3"/>
    <mergeCell ref="B1:P1"/>
    <mergeCell ref="B2:B4"/>
    <mergeCell ref="J2:L2"/>
    <mergeCell ref="C3:C4"/>
    <mergeCell ref="D3:D4"/>
    <mergeCell ref="E3:I3"/>
    <mergeCell ref="C2:I2"/>
    <mergeCell ref="J3:J4"/>
  </mergeCells>
  <phoneticPr fontId="20" type="noConversion"/>
  <printOptions horizontalCentered="1"/>
  <pageMargins left="1.1811023622047245" right="0.39370078740157483" top="0.39370078740157483" bottom="0.3937007874015748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22"/>
  <sheetViews>
    <sheetView tabSelected="1" topLeftCell="B1" zoomScale="70" zoomScaleNormal="7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F11" sqref="F11"/>
    </sheetView>
  </sheetViews>
  <sheetFormatPr defaultRowHeight="12.75" x14ac:dyDescent="0.2"/>
  <cols>
    <col min="1" max="1" width="6.5703125" style="6" customWidth="1"/>
    <col min="2" max="2" width="62.28515625" style="6" customWidth="1"/>
    <col min="3" max="3" width="11" style="6" customWidth="1"/>
    <col min="4" max="5" width="9.5703125" style="6" customWidth="1"/>
    <col min="6" max="6" width="12.85546875" style="6" customWidth="1"/>
    <col min="7" max="7" width="36.28515625" style="6" customWidth="1"/>
    <col min="8" max="11" width="9.5703125" style="6" hidden="1" customWidth="1"/>
    <col min="12" max="13" width="9.5703125" style="6" customWidth="1"/>
    <col min="14" max="14" width="12.42578125" style="6" customWidth="1"/>
    <col min="15" max="15" width="40.140625" style="6" customWidth="1"/>
    <col min="16" max="19" width="9.5703125" style="6" hidden="1" customWidth="1"/>
    <col min="20" max="21" width="9.140625" style="6"/>
    <col min="22" max="22" width="12" style="6" customWidth="1"/>
    <col min="23" max="23" width="9.140625" style="6"/>
    <col min="24" max="24" width="9.42578125" style="6" bestFit="1" customWidth="1"/>
    <col min="25" max="16384" width="9.140625" style="6"/>
  </cols>
  <sheetData>
    <row r="1" spans="1:20" s="1" customFormat="1" ht="22.5" customHeight="1" x14ac:dyDescent="0.25">
      <c r="A1" s="212" t="s">
        <v>135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20" ht="19.5" customHeight="1" x14ac:dyDescent="0.2">
      <c r="A2" s="274" t="s">
        <v>18</v>
      </c>
      <c r="B2" s="274" t="s">
        <v>1</v>
      </c>
      <c r="C2" s="274" t="s">
        <v>19</v>
      </c>
      <c r="D2" s="268" t="s">
        <v>50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70"/>
      <c r="T2" s="157"/>
    </row>
    <row r="3" spans="1:20" ht="21" customHeight="1" x14ac:dyDescent="0.2">
      <c r="A3" s="275"/>
      <c r="B3" s="275"/>
      <c r="C3" s="275"/>
      <c r="D3" s="271" t="s">
        <v>13</v>
      </c>
      <c r="E3" s="272"/>
      <c r="F3" s="272"/>
      <c r="G3" s="272"/>
      <c r="H3" s="272"/>
      <c r="I3" s="272"/>
      <c r="J3" s="272"/>
      <c r="K3" s="273"/>
      <c r="L3" s="268" t="s">
        <v>4</v>
      </c>
      <c r="M3" s="269"/>
      <c r="N3" s="269"/>
      <c r="O3" s="269"/>
      <c r="P3" s="269"/>
      <c r="Q3" s="269"/>
      <c r="R3" s="269"/>
      <c r="S3" s="270"/>
      <c r="T3" s="157"/>
    </row>
    <row r="4" spans="1:20" ht="18.75" customHeight="1" x14ac:dyDescent="0.2">
      <c r="A4" s="275"/>
      <c r="B4" s="275"/>
      <c r="C4" s="275"/>
      <c r="D4" s="277" t="s">
        <v>116</v>
      </c>
      <c r="E4" s="278"/>
      <c r="F4" s="266" t="s">
        <v>141</v>
      </c>
      <c r="G4" s="266" t="s">
        <v>134</v>
      </c>
      <c r="H4" s="116" t="s">
        <v>117</v>
      </c>
      <c r="I4" s="116" t="s">
        <v>118</v>
      </c>
      <c r="J4" s="116" t="s">
        <v>119</v>
      </c>
      <c r="K4" s="116" t="s">
        <v>120</v>
      </c>
      <c r="L4" s="277" t="s">
        <v>116</v>
      </c>
      <c r="M4" s="278"/>
      <c r="N4" s="266" t="s">
        <v>141</v>
      </c>
      <c r="O4" s="266" t="s">
        <v>134</v>
      </c>
      <c r="P4" s="116" t="s">
        <v>117</v>
      </c>
      <c r="Q4" s="116" t="s">
        <v>118</v>
      </c>
      <c r="R4" s="116" t="s">
        <v>119</v>
      </c>
      <c r="S4" s="116" t="s">
        <v>120</v>
      </c>
      <c r="T4" s="157"/>
    </row>
    <row r="5" spans="1:20" ht="41.25" customHeight="1" x14ac:dyDescent="0.2">
      <c r="A5" s="276"/>
      <c r="B5" s="276"/>
      <c r="C5" s="276"/>
      <c r="D5" s="117" t="s">
        <v>72</v>
      </c>
      <c r="E5" s="117" t="s">
        <v>73</v>
      </c>
      <c r="F5" s="267"/>
      <c r="G5" s="267"/>
      <c r="H5" s="117" t="s">
        <v>72</v>
      </c>
      <c r="I5" s="117" t="s">
        <v>72</v>
      </c>
      <c r="J5" s="117" t="s">
        <v>72</v>
      </c>
      <c r="K5" s="117" t="s">
        <v>72</v>
      </c>
      <c r="L5" s="117" t="s">
        <v>72</v>
      </c>
      <c r="M5" s="117" t="s">
        <v>73</v>
      </c>
      <c r="N5" s="267"/>
      <c r="O5" s="267"/>
      <c r="P5" s="117"/>
      <c r="Q5" s="117"/>
      <c r="R5" s="117"/>
      <c r="S5" s="117"/>
      <c r="T5" s="157"/>
    </row>
    <row r="6" spans="1:20" ht="18.75" customHeight="1" x14ac:dyDescent="0.2">
      <c r="A6" s="117">
        <v>1</v>
      </c>
      <c r="B6" s="116">
        <v>2</v>
      </c>
      <c r="C6" s="116">
        <v>3</v>
      </c>
      <c r="D6" s="117">
        <f>C6+1</f>
        <v>4</v>
      </c>
      <c r="E6" s="117">
        <f>D6+1</f>
        <v>5</v>
      </c>
      <c r="F6" s="117">
        <f>E6+1</f>
        <v>6</v>
      </c>
      <c r="G6" s="117">
        <f>F6+1</f>
        <v>7</v>
      </c>
      <c r="H6" s="117">
        <f>D6+1</f>
        <v>5</v>
      </c>
      <c r="I6" s="117">
        <f>H6+1</f>
        <v>6</v>
      </c>
      <c r="J6" s="117">
        <f>I6+1</f>
        <v>7</v>
      </c>
      <c r="K6" s="117">
        <f>J6+1</f>
        <v>8</v>
      </c>
      <c r="L6" s="117">
        <v>8</v>
      </c>
      <c r="M6" s="117">
        <v>9</v>
      </c>
      <c r="N6" s="117">
        <f>M6+1</f>
        <v>10</v>
      </c>
      <c r="O6" s="117">
        <f>N6+1</f>
        <v>11</v>
      </c>
      <c r="P6" s="117">
        <f>L6+1</f>
        <v>9</v>
      </c>
      <c r="Q6" s="117">
        <f>P6+1</f>
        <v>10</v>
      </c>
      <c r="R6" s="117">
        <f>Q6+1</f>
        <v>11</v>
      </c>
      <c r="S6" s="117">
        <f>R6+1</f>
        <v>12</v>
      </c>
      <c r="T6" s="157"/>
    </row>
    <row r="7" spans="1:20" ht="15.75" x14ac:dyDescent="0.2">
      <c r="A7" s="7" t="s">
        <v>34</v>
      </c>
      <c r="B7" s="260" t="s">
        <v>25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2"/>
      <c r="T7" s="157"/>
    </row>
    <row r="8" spans="1:20" ht="57" customHeight="1" x14ac:dyDescent="0.2">
      <c r="A8" s="8" t="s">
        <v>36</v>
      </c>
      <c r="B8" s="118" t="s">
        <v>27</v>
      </c>
      <c r="C8" s="15" t="s">
        <v>3</v>
      </c>
      <c r="D8" s="87">
        <f t="shared" ref="D8:S8" si="0">D9/D10*100</f>
        <v>100</v>
      </c>
      <c r="E8" s="30">
        <v>100</v>
      </c>
      <c r="F8" s="14">
        <f t="shared" ref="F8:F13" si="1">E8-D8</f>
        <v>0</v>
      </c>
      <c r="G8" s="160"/>
      <c r="H8" s="158">
        <f t="shared" si="0"/>
        <v>100</v>
      </c>
      <c r="I8" s="14">
        <f t="shared" si="0"/>
        <v>100</v>
      </c>
      <c r="J8" s="14">
        <f t="shared" si="0"/>
        <v>100</v>
      </c>
      <c r="K8" s="14">
        <f t="shared" si="0"/>
        <v>100</v>
      </c>
      <c r="L8" s="14">
        <f t="shared" si="0"/>
        <v>100</v>
      </c>
      <c r="M8" s="30">
        <f t="shared" si="0"/>
        <v>100</v>
      </c>
      <c r="N8" s="14">
        <f t="shared" ref="N8:N13" si="2">M8-L8</f>
        <v>0</v>
      </c>
      <c r="O8" s="14"/>
      <c r="P8" s="14">
        <f t="shared" si="0"/>
        <v>100</v>
      </c>
      <c r="Q8" s="14">
        <f t="shared" si="0"/>
        <v>100</v>
      </c>
      <c r="R8" s="14">
        <f t="shared" si="0"/>
        <v>100</v>
      </c>
      <c r="S8" s="119">
        <f t="shared" si="0"/>
        <v>100</v>
      </c>
      <c r="T8" s="157"/>
    </row>
    <row r="9" spans="1:20" ht="21.75" customHeight="1" x14ac:dyDescent="0.2">
      <c r="A9" s="12" t="s">
        <v>21</v>
      </c>
      <c r="B9" s="120" t="s">
        <v>40</v>
      </c>
      <c r="C9" s="29" t="s">
        <v>42</v>
      </c>
      <c r="D9" s="87">
        <f t="shared" ref="D9:S9" si="3">D10</f>
        <v>1029.4709270000001</v>
      </c>
      <c r="E9" s="30">
        <f>'[2]раздел 2'!G31/1000</f>
        <v>909.36550799999998</v>
      </c>
      <c r="F9" s="30">
        <f t="shared" si="1"/>
        <v>-120.1054190000001</v>
      </c>
      <c r="G9" s="161"/>
      <c r="H9" s="151">
        <f t="shared" si="3"/>
        <v>1029.4709270000001</v>
      </c>
      <c r="I9" s="26">
        <f t="shared" si="3"/>
        <v>1029.4709270000001</v>
      </c>
      <c r="J9" s="26">
        <f t="shared" si="3"/>
        <v>1029.4709270000001</v>
      </c>
      <c r="K9" s="26">
        <f t="shared" si="3"/>
        <v>1029.4709270000001</v>
      </c>
      <c r="L9" s="30">
        <f t="shared" si="3"/>
        <v>20.025916999999996</v>
      </c>
      <c r="M9" s="30">
        <f>'[2]раздел 2'!AA31/1000</f>
        <v>17.287739000000002</v>
      </c>
      <c r="N9" s="30">
        <f t="shared" si="2"/>
        <v>-2.7381779999999942</v>
      </c>
      <c r="O9" s="30"/>
      <c r="P9" s="30">
        <f t="shared" si="3"/>
        <v>20.025916999999996</v>
      </c>
      <c r="Q9" s="30">
        <f t="shared" si="3"/>
        <v>20.025916999999996</v>
      </c>
      <c r="R9" s="30">
        <f t="shared" si="3"/>
        <v>20.025916999999996</v>
      </c>
      <c r="S9" s="121">
        <f t="shared" si="3"/>
        <v>20.025916999999996</v>
      </c>
      <c r="T9" s="157"/>
    </row>
    <row r="10" spans="1:20" ht="37.5" customHeight="1" x14ac:dyDescent="0.2">
      <c r="A10" s="12" t="s">
        <v>22</v>
      </c>
      <c r="B10" s="120" t="s">
        <v>41</v>
      </c>
      <c r="C10" s="29" t="s">
        <v>42</v>
      </c>
      <c r="D10" s="87">
        <v>1029.4709270000001</v>
      </c>
      <c r="E10" s="30">
        <f>E9</f>
        <v>909.36550799999998</v>
      </c>
      <c r="F10" s="30">
        <f t="shared" si="1"/>
        <v>-120.1054190000001</v>
      </c>
      <c r="G10" s="161"/>
      <c r="H10" s="151">
        <v>1029.4709270000001</v>
      </c>
      <c r="I10" s="26">
        <v>1029.4709270000001</v>
      </c>
      <c r="J10" s="26">
        <v>1029.4709270000001</v>
      </c>
      <c r="K10" s="26">
        <v>1029.4709270000001</v>
      </c>
      <c r="L10" s="30">
        <v>20.025916999999996</v>
      </c>
      <c r="M10" s="30">
        <f>M9</f>
        <v>17.287739000000002</v>
      </c>
      <c r="N10" s="30">
        <f t="shared" si="2"/>
        <v>-2.7381779999999942</v>
      </c>
      <c r="O10" s="30"/>
      <c r="P10" s="30">
        <v>20.025916999999996</v>
      </c>
      <c r="Q10" s="30">
        <v>20.025916999999996</v>
      </c>
      <c r="R10" s="30">
        <v>20.025916999999996</v>
      </c>
      <c r="S10" s="121">
        <v>20.025916999999996</v>
      </c>
      <c r="T10" s="157"/>
    </row>
    <row r="11" spans="1:20" ht="173.25" x14ac:dyDescent="0.2">
      <c r="A11" s="12" t="s">
        <v>37</v>
      </c>
      <c r="B11" s="122" t="s">
        <v>136</v>
      </c>
      <c r="C11" s="123" t="s">
        <v>3</v>
      </c>
      <c r="D11" s="87">
        <f t="shared" ref="D11:S11" si="4">D12/D13*100</f>
        <v>5.5555555555555554</v>
      </c>
      <c r="E11" s="205">
        <f t="shared" si="4"/>
        <v>7.0512820512820511</v>
      </c>
      <c r="F11" s="26">
        <f t="shared" si="1"/>
        <v>1.4957264957264957</v>
      </c>
      <c r="G11" s="206" t="s">
        <v>148</v>
      </c>
      <c r="H11" s="151">
        <f t="shared" si="4"/>
        <v>5.5555555555555554</v>
      </c>
      <c r="I11" s="26">
        <f t="shared" si="4"/>
        <v>5.5555555555555554</v>
      </c>
      <c r="J11" s="26">
        <f t="shared" si="4"/>
        <v>5.5555555555555554</v>
      </c>
      <c r="K11" s="26">
        <f t="shared" si="4"/>
        <v>5.5555555555555554</v>
      </c>
      <c r="L11" s="26">
        <f t="shared" si="4"/>
        <v>3.3333333333333335</v>
      </c>
      <c r="M11" s="205">
        <f t="shared" si="4"/>
        <v>6.4102564102564097</v>
      </c>
      <c r="N11" s="26">
        <f t="shared" si="2"/>
        <v>3.0769230769230762</v>
      </c>
      <c r="O11" s="206" t="s">
        <v>149</v>
      </c>
      <c r="P11" s="26">
        <f t="shared" si="4"/>
        <v>3.3333333333333335</v>
      </c>
      <c r="Q11" s="26">
        <f t="shared" si="4"/>
        <v>3.3333333333333335</v>
      </c>
      <c r="R11" s="26">
        <f t="shared" si="4"/>
        <v>3.3333333333333335</v>
      </c>
      <c r="S11" s="124">
        <f t="shared" si="4"/>
        <v>3.3333333333333335</v>
      </c>
      <c r="T11" s="157"/>
    </row>
    <row r="12" spans="1:20" ht="52.5" customHeight="1" x14ac:dyDescent="0.2">
      <c r="A12" s="27" t="s">
        <v>23</v>
      </c>
      <c r="B12" s="125" t="s">
        <v>43</v>
      </c>
      <c r="C12" s="126" t="s">
        <v>33</v>
      </c>
      <c r="D12" s="127">
        <v>3</v>
      </c>
      <c r="E12" s="129">
        <v>22</v>
      </c>
      <c r="F12" s="198">
        <f t="shared" si="1"/>
        <v>19</v>
      </c>
      <c r="G12" s="207"/>
      <c r="H12" s="152">
        <v>3</v>
      </c>
      <c r="I12" s="128">
        <v>3</v>
      </c>
      <c r="J12" s="128">
        <v>3</v>
      </c>
      <c r="K12" s="128">
        <v>3</v>
      </c>
      <c r="L12" s="129">
        <v>1</v>
      </c>
      <c r="M12" s="129">
        <v>10</v>
      </c>
      <c r="N12" s="26">
        <f t="shared" si="2"/>
        <v>9</v>
      </c>
      <c r="O12" s="208"/>
      <c r="P12" s="129">
        <v>1</v>
      </c>
      <c r="Q12" s="129">
        <v>1</v>
      </c>
      <c r="R12" s="129">
        <v>1</v>
      </c>
      <c r="S12" s="130">
        <v>1</v>
      </c>
      <c r="T12" s="157"/>
    </row>
    <row r="13" spans="1:20" ht="15.75" x14ac:dyDescent="0.2">
      <c r="A13" s="33" t="s">
        <v>35</v>
      </c>
      <c r="B13" s="131" t="s">
        <v>44</v>
      </c>
      <c r="C13" s="103" t="s">
        <v>33</v>
      </c>
      <c r="D13" s="132">
        <v>54</v>
      </c>
      <c r="E13" s="134">
        <v>312</v>
      </c>
      <c r="F13" s="134">
        <f t="shared" si="1"/>
        <v>258</v>
      </c>
      <c r="G13" s="162"/>
      <c r="H13" s="159">
        <v>54</v>
      </c>
      <c r="I13" s="133">
        <v>54</v>
      </c>
      <c r="J13" s="133">
        <v>54</v>
      </c>
      <c r="K13" s="133">
        <v>54</v>
      </c>
      <c r="L13" s="134">
        <v>30</v>
      </c>
      <c r="M13" s="134">
        <v>156</v>
      </c>
      <c r="N13" s="199">
        <f t="shared" si="2"/>
        <v>126</v>
      </c>
      <c r="O13" s="134"/>
      <c r="P13" s="134">
        <v>30</v>
      </c>
      <c r="Q13" s="134">
        <v>30</v>
      </c>
      <c r="R13" s="134">
        <v>30</v>
      </c>
      <c r="S13" s="135">
        <v>30</v>
      </c>
      <c r="T13" s="157"/>
    </row>
    <row r="14" spans="1:20" ht="15.75" x14ac:dyDescent="0.2">
      <c r="A14" s="9" t="s">
        <v>38</v>
      </c>
      <c r="B14" s="263" t="s">
        <v>28</v>
      </c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5"/>
      <c r="T14" s="157"/>
    </row>
    <row r="15" spans="1:20" ht="36.75" customHeight="1" x14ac:dyDescent="0.2">
      <c r="A15" s="10">
        <v>1</v>
      </c>
      <c r="B15" s="38" t="s">
        <v>137</v>
      </c>
      <c r="C15" s="10" t="s">
        <v>24</v>
      </c>
      <c r="D15" s="95">
        <f>0/16.64</f>
        <v>0</v>
      </c>
      <c r="E15" s="22">
        <v>0</v>
      </c>
      <c r="F15" s="22">
        <f>E15-D15</f>
        <v>0</v>
      </c>
      <c r="G15" s="163"/>
      <c r="H15" s="22">
        <f>0/16.64</f>
        <v>0</v>
      </c>
      <c r="I15" s="23">
        <f>0/16.64</f>
        <v>0</v>
      </c>
      <c r="J15" s="23">
        <f>0/16.64</f>
        <v>0</v>
      </c>
      <c r="K15" s="23">
        <f>0/16.64</f>
        <v>0</v>
      </c>
      <c r="L15" s="24">
        <f>0/1.7</f>
        <v>0</v>
      </c>
      <c r="M15" s="24">
        <v>0</v>
      </c>
      <c r="N15" s="22">
        <f>M15-L15</f>
        <v>0</v>
      </c>
      <c r="O15" s="24"/>
      <c r="P15" s="24">
        <f>0/1.7</f>
        <v>0</v>
      </c>
      <c r="Q15" s="24">
        <f>0/1.7</f>
        <v>0</v>
      </c>
      <c r="R15" s="24">
        <f>0/1.7</f>
        <v>0</v>
      </c>
      <c r="S15" s="136">
        <f>0/1.7</f>
        <v>0</v>
      </c>
      <c r="T15" s="157"/>
    </row>
    <row r="16" spans="1:20" ht="15.75" x14ac:dyDescent="0.2">
      <c r="A16" s="27" t="s">
        <v>21</v>
      </c>
      <c r="B16" s="37" t="s">
        <v>45</v>
      </c>
      <c r="C16" s="31" t="s">
        <v>33</v>
      </c>
      <c r="D16" s="137">
        <v>0</v>
      </c>
      <c r="E16" s="153">
        <v>0</v>
      </c>
      <c r="F16" s="153">
        <f>E16-D16</f>
        <v>0</v>
      </c>
      <c r="G16" s="164"/>
      <c r="H16" s="153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53">
        <f>M16-L16</f>
        <v>0</v>
      </c>
      <c r="O16" s="138"/>
      <c r="P16" s="138">
        <v>0</v>
      </c>
      <c r="Q16" s="138">
        <v>0</v>
      </c>
      <c r="R16" s="138">
        <v>0</v>
      </c>
      <c r="S16" s="139">
        <v>0</v>
      </c>
      <c r="T16" s="157"/>
    </row>
    <row r="17" spans="1:24" ht="17.25" customHeight="1" x14ac:dyDescent="0.2">
      <c r="A17" s="33" t="s">
        <v>22</v>
      </c>
      <c r="B17" s="140" t="s">
        <v>46</v>
      </c>
      <c r="C17" s="28" t="s">
        <v>47</v>
      </c>
      <c r="D17" s="141">
        <v>16.64</v>
      </c>
      <c r="E17" s="154">
        <v>16.64</v>
      </c>
      <c r="F17" s="154">
        <f>E17-D17</f>
        <v>0</v>
      </c>
      <c r="G17" s="165"/>
      <c r="H17" s="154">
        <v>16.64</v>
      </c>
      <c r="I17" s="142">
        <v>16.64</v>
      </c>
      <c r="J17" s="142">
        <v>16.64</v>
      </c>
      <c r="K17" s="142">
        <v>16.64</v>
      </c>
      <c r="L17" s="143">
        <v>1.7</v>
      </c>
      <c r="M17" s="143">
        <v>1.7</v>
      </c>
      <c r="N17" s="154">
        <f>M17-L17</f>
        <v>0</v>
      </c>
      <c r="O17" s="143"/>
      <c r="P17" s="143">
        <v>1.7</v>
      </c>
      <c r="Q17" s="143">
        <v>1.7</v>
      </c>
      <c r="R17" s="143">
        <v>1.7</v>
      </c>
      <c r="S17" s="144">
        <v>1.7</v>
      </c>
      <c r="T17" s="157"/>
      <c r="U17" s="202"/>
      <c r="V17" s="202"/>
    </row>
    <row r="18" spans="1:24" ht="15.75" customHeight="1" x14ac:dyDescent="0.2">
      <c r="A18" s="145" t="s">
        <v>39</v>
      </c>
      <c r="B18" s="263" t="s">
        <v>29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5"/>
      <c r="T18" s="157"/>
    </row>
    <row r="19" spans="1:24" ht="54" customHeight="1" x14ac:dyDescent="0.2">
      <c r="A19" s="12" t="s">
        <v>36</v>
      </c>
      <c r="B19" s="146" t="s">
        <v>26</v>
      </c>
      <c r="C19" s="25" t="s">
        <v>31</v>
      </c>
      <c r="D19" s="168">
        <f>D20/D21</f>
        <v>0.28095823373682638</v>
      </c>
      <c r="E19" s="200">
        <f>E20/E21</f>
        <v>0.28537150102684566</v>
      </c>
      <c r="F19" s="155">
        <f>E19-D19</f>
        <v>4.4132672900192849E-3</v>
      </c>
      <c r="G19" s="166"/>
      <c r="H19" s="155">
        <f>H20/H21</f>
        <v>0.28095823373682638</v>
      </c>
      <c r="I19" s="88">
        <f>I20/I21</f>
        <v>0.28095823373682638</v>
      </c>
      <c r="J19" s="88">
        <f>J20/J21</f>
        <v>0.28095823373682638</v>
      </c>
      <c r="K19" s="88">
        <f>K20/K21</f>
        <v>0.28095823373682638</v>
      </c>
      <c r="L19" s="89" t="s">
        <v>30</v>
      </c>
      <c r="M19" s="89" t="s">
        <v>30</v>
      </c>
      <c r="N19" s="22"/>
      <c r="O19" s="89"/>
      <c r="P19" s="89" t="s">
        <v>30</v>
      </c>
      <c r="Q19" s="89" t="s">
        <v>30</v>
      </c>
      <c r="R19" s="89" t="s">
        <v>30</v>
      </c>
      <c r="S19" s="147" t="s">
        <v>30</v>
      </c>
      <c r="T19" s="157"/>
      <c r="W19" s="20"/>
      <c r="X19" s="20"/>
    </row>
    <row r="20" spans="1:24" ht="33.75" customHeight="1" x14ac:dyDescent="0.2">
      <c r="A20" s="12" t="s">
        <v>21</v>
      </c>
      <c r="B20" s="122" t="s">
        <v>48</v>
      </c>
      <c r="C20" s="25" t="s">
        <v>51</v>
      </c>
      <c r="D20" s="87">
        <v>289.23833333333334</v>
      </c>
      <c r="E20" s="151">
        <v>259.50700000000001</v>
      </c>
      <c r="F20" s="203">
        <f>E20-D20</f>
        <v>-29.731333333333339</v>
      </c>
      <c r="G20" s="161"/>
      <c r="H20" s="151">
        <v>289.23833333333334</v>
      </c>
      <c r="I20" s="26">
        <v>289.23833333333334</v>
      </c>
      <c r="J20" s="26">
        <v>289.23833333333334</v>
      </c>
      <c r="K20" s="26">
        <v>289.23833333333334</v>
      </c>
      <c r="L20" s="32" t="s">
        <v>30</v>
      </c>
      <c r="M20" s="32" t="s">
        <v>30</v>
      </c>
      <c r="N20" s="153"/>
      <c r="O20" s="32"/>
      <c r="P20" s="32" t="s">
        <v>30</v>
      </c>
      <c r="Q20" s="32" t="s">
        <v>30</v>
      </c>
      <c r="R20" s="32" t="s">
        <v>30</v>
      </c>
      <c r="S20" s="148" t="s">
        <v>30</v>
      </c>
      <c r="T20" s="157"/>
      <c r="W20" s="20"/>
      <c r="X20" s="20"/>
    </row>
    <row r="21" spans="1:24" ht="15.75" x14ac:dyDescent="0.2">
      <c r="A21" s="11" t="s">
        <v>22</v>
      </c>
      <c r="B21" s="149" t="s">
        <v>49</v>
      </c>
      <c r="C21" s="28" t="s">
        <v>42</v>
      </c>
      <c r="D21" s="90">
        <v>1029.4709270000001</v>
      </c>
      <c r="E21" s="156">
        <f>E10</f>
        <v>909.36550799999998</v>
      </c>
      <c r="F21" s="156">
        <f>E21-D21</f>
        <v>-120.1054190000001</v>
      </c>
      <c r="G21" s="167"/>
      <c r="H21" s="156">
        <v>1029.4709270000001</v>
      </c>
      <c r="I21" s="91">
        <v>1029.4709270000001</v>
      </c>
      <c r="J21" s="91">
        <v>1029.4709270000001</v>
      </c>
      <c r="K21" s="91">
        <v>1029.4709270000001</v>
      </c>
      <c r="L21" s="36" t="s">
        <v>30</v>
      </c>
      <c r="M21" s="36" t="s">
        <v>30</v>
      </c>
      <c r="N21" s="154"/>
      <c r="O21" s="36"/>
      <c r="P21" s="36" t="s">
        <v>30</v>
      </c>
      <c r="Q21" s="36" t="s">
        <v>30</v>
      </c>
      <c r="R21" s="36" t="s">
        <v>30</v>
      </c>
      <c r="S21" s="150" t="s">
        <v>30</v>
      </c>
      <c r="T21" s="157"/>
      <c r="W21" s="20"/>
      <c r="X21" s="21"/>
    </row>
    <row r="22" spans="1:24" ht="19.5" customHeight="1" x14ac:dyDescent="0.2"/>
  </sheetData>
  <mergeCells count="16">
    <mergeCell ref="A1:S1"/>
    <mergeCell ref="D2:S2"/>
    <mergeCell ref="D3:K3"/>
    <mergeCell ref="L3:S3"/>
    <mergeCell ref="B2:B5"/>
    <mergeCell ref="A2:A5"/>
    <mergeCell ref="C2:C5"/>
    <mergeCell ref="L4:M4"/>
    <mergeCell ref="D4:E4"/>
    <mergeCell ref="B7:S7"/>
    <mergeCell ref="B14:S14"/>
    <mergeCell ref="B18:S18"/>
    <mergeCell ref="F4:F5"/>
    <mergeCell ref="G4:G5"/>
    <mergeCell ref="N4:N5"/>
    <mergeCell ref="O4:O5"/>
  </mergeCells>
  <phoneticPr fontId="1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6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2020-05-12T05:15:52Z</cp:lastPrinted>
  <dcterms:created xsi:type="dcterms:W3CDTF">1996-10-08T23:32:33Z</dcterms:created>
  <dcterms:modified xsi:type="dcterms:W3CDTF">2020-05-12T05:15:56Z</dcterms:modified>
</cp:coreProperties>
</file>