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F36028DB-AA34-48F4-B0CC-A2074CD1AD29}" xr6:coauthVersionLast="47" xr6:coauthVersionMax="47" xr10:uidLastSave="{00000000-0000-0000-0000-000000000000}"/>
  <bookViews>
    <workbookView xWindow="105" yWindow="60" windowWidth="18240" windowHeight="15585" activeTab="2" xr2:uid="{00000000-000D-0000-FFFF-FFFF00000000}"/>
  </bookViews>
  <sheets>
    <sheet name="раздел 1" sheetId="16" r:id="rId1"/>
    <sheet name="раздел 2" sheetId="19" r:id="rId2"/>
    <sheet name="раздел 3" sheetId="24" r:id="rId3"/>
    <sheet name="раздел 4" sheetId="22" r:id="rId4"/>
    <sheet name="раздел 5" sheetId="18" r:id="rId5"/>
  </sheets>
  <externalReferences>
    <externalReference r:id="rId6"/>
  </externalReferences>
  <definedNames>
    <definedName name="_xlnm.Print_Titles" localSheetId="2">'раздел 3'!$3:$5</definedName>
    <definedName name="_xlnm.Print_Area" localSheetId="1">'раздел 2'!$A$1:$D$30</definedName>
    <definedName name="_xlnm.Print_Area" localSheetId="2">'раздел 3'!$A$1:$I$48</definedName>
    <definedName name="_xlnm.Print_Area" localSheetId="3">'раздел 4'!$A$1:$M$6</definedName>
    <definedName name="_xlnm.Print_Area" localSheetId="4">'раздел 5'!$A$1:$G$16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22" l="1"/>
  <c r="D31" i="24"/>
  <c r="H31" i="24"/>
  <c r="H21" i="24"/>
  <c r="H22" i="24"/>
  <c r="H23" i="24"/>
  <c r="H24" i="24"/>
  <c r="H25" i="24"/>
  <c r="H26" i="24"/>
  <c r="H27" i="24"/>
  <c r="H28" i="24"/>
  <c r="H29" i="24"/>
  <c r="H30" i="24"/>
  <c r="H20" i="24"/>
  <c r="G31" i="24"/>
  <c r="H8" i="24"/>
  <c r="H9" i="24"/>
  <c r="H10" i="24"/>
  <c r="H11" i="24"/>
  <c r="H12" i="24"/>
  <c r="H13" i="24"/>
  <c r="H14" i="24"/>
  <c r="H15" i="24"/>
  <c r="H7" i="24"/>
  <c r="D18" i="24"/>
  <c r="I7" i="18" l="1"/>
  <c r="H7" i="18"/>
  <c r="I10" i="18"/>
  <c r="H10" i="18"/>
  <c r="J16" i="18" l="1"/>
  <c r="J15" i="18"/>
  <c r="I14" i="18"/>
  <c r="J14" i="18" s="1"/>
  <c r="J9" i="18"/>
  <c r="J8" i="18"/>
  <c r="F8" i="18"/>
  <c r="J14" i="19" l="1"/>
  <c r="I14" i="19"/>
  <c r="I30" i="19" s="1"/>
  <c r="H8" i="19" l="1"/>
  <c r="H12" i="19" s="1"/>
  <c r="H15" i="19"/>
  <c r="H18" i="19"/>
  <c r="H21" i="19"/>
  <c r="H22" i="19"/>
  <c r="J30" i="19" l="1"/>
  <c r="K30" i="19"/>
  <c r="K18" i="19"/>
  <c r="J18" i="19"/>
  <c r="I18" i="19"/>
  <c r="K15" i="19"/>
  <c r="K17" i="19" s="1"/>
  <c r="J12" i="19"/>
  <c r="I12" i="19"/>
  <c r="J11" i="19"/>
  <c r="I11" i="19"/>
  <c r="J8" i="19"/>
  <c r="I8" i="19"/>
  <c r="J17" i="19"/>
  <c r="I17" i="19"/>
  <c r="K19" i="19"/>
  <c r="K20" i="19"/>
  <c r="K21" i="19"/>
  <c r="K22" i="19"/>
  <c r="K12" i="19"/>
  <c r="K11" i="19" s="1"/>
  <c r="K9" i="19"/>
  <c r="K8" i="19" s="1"/>
  <c r="K14" i="19" s="1"/>
  <c r="H11" i="19"/>
  <c r="I6" i="19" l="1"/>
  <c r="J6" i="19" s="1"/>
  <c r="K6" i="19" s="1"/>
  <c r="G17" i="24" l="1"/>
  <c r="H17" i="24" s="1"/>
  <c r="G16" i="24"/>
  <c r="H16" i="24" l="1"/>
  <c r="H18" i="24" s="1"/>
  <c r="G18" i="24"/>
  <c r="F16" i="18"/>
  <c r="F15" i="18"/>
  <c r="F9" i="18"/>
  <c r="G32" i="24" l="1"/>
  <c r="E14" i="18"/>
  <c r="F14" i="18" s="1"/>
  <c r="H32" i="24" l="1"/>
  <c r="D32" i="24"/>
  <c r="O5" i="22"/>
  <c r="B6" i="19" l="1"/>
  <c r="C6" i="19" s="1"/>
  <c r="H9" i="19"/>
  <c r="H14" i="19"/>
  <c r="H30" i="19" l="1"/>
  <c r="H17" i="19"/>
</calcChain>
</file>

<file path=xl/sharedStrings.xml><?xml version="1.0" encoding="utf-8"?>
<sst xmlns="http://schemas.openxmlformats.org/spreadsheetml/2006/main" count="282" uniqueCount="161">
  <si>
    <t>1.</t>
  </si>
  <si>
    <t>2.</t>
  </si>
  <si>
    <t>3.</t>
  </si>
  <si>
    <t>3.1</t>
  </si>
  <si>
    <t>3.2</t>
  </si>
  <si>
    <t>№           п/п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</si>
  <si>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</si>
  <si>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</si>
  <si>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</si>
  <si>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</si>
  <si>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</si>
  <si>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</si>
  <si>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тыс. руб.</t>
  </si>
  <si>
    <t>Наименование показателя</t>
  </si>
  <si>
    <t>1.1</t>
  </si>
  <si>
    <t>%</t>
  </si>
  <si>
    <t>1.2</t>
  </si>
  <si>
    <t>2.1</t>
  </si>
  <si>
    <t>ед./км</t>
  </si>
  <si>
    <t>Показатели качества очистки сточных вод</t>
  </si>
  <si>
    <t>доля сточных вод, не подвергающихся очистке, в общем объеме сточных вод, сбрасываемых в централизованные общесплавные или бытовые системы водоотведения</t>
  </si>
  <si>
    <t>Показатели надежности и бесперебойности водоотведения</t>
  </si>
  <si>
    <t xml:space="preserve">доля проб сточных вод, не соответствующих установленным нормативам допустимых сбросов, лимитам на сбросы, рассчитанная применительно к видам централизованных систем водоотведения раздельно для централизованной общесплавной (бытовой) и централизованной ливневой систем водоотведения </t>
  </si>
  <si>
    <t>№    п/п</t>
  </si>
  <si>
    <t xml:space="preserve">Наименование показателей   </t>
  </si>
  <si>
    <t>Единицы измерения</t>
  </si>
  <si>
    <t>куб.м</t>
  </si>
  <si>
    <t>4.</t>
  </si>
  <si>
    <t>5.</t>
  </si>
  <si>
    <t>Объем финансовых потребностей</t>
  </si>
  <si>
    <t>Показатели производственной деятельности</t>
  </si>
  <si>
    <t>Срок реализации мероприятия</t>
  </si>
  <si>
    <t xml:space="preserve"> -</t>
  </si>
  <si>
    <t>ед.</t>
  </si>
  <si>
    <t>2</t>
  </si>
  <si>
    <t>2.2</t>
  </si>
  <si>
    <t>1</t>
  </si>
  <si>
    <t>км</t>
  </si>
  <si>
    <t>I</t>
  </si>
  <si>
    <t>II</t>
  </si>
  <si>
    <t>объем сточных вод, не подвергшихся очистке</t>
  </si>
  <si>
    <t>общий объем сточных вод, сбрасываемых в централизованные общесплавные или бытовые системы водоотведения</t>
  </si>
  <si>
    <t>количество проб сточных вод, не соответствующих установленным нормативам допустимых сбросов, лимитам на сбросы</t>
  </si>
  <si>
    <t>общее количество проб сточных вод</t>
  </si>
  <si>
    <t>тыс.куб.м</t>
  </si>
  <si>
    <t>количество аварий и засоров на канализационных сетях</t>
  </si>
  <si>
    <t>протяженность канализационных сетей</t>
  </si>
  <si>
    <t>показатель надежности и бесперебойности централизованной системы водоотведения</t>
  </si>
  <si>
    <t>Раздел 1.  Паспорт производственной программы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</si>
  <si>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</si>
  <si>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</si>
  <si>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</si>
  <si>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Комитет государственного регулирования цен и тарифов Чукотского автономного округа</t>
  </si>
  <si>
    <t>Местонахождение уполномоченного органа</t>
  </si>
  <si>
    <t>МП городского округа Анадырь «Городское коммунальное хозяйство»</t>
  </si>
  <si>
    <t>689000, Чукотский автономный округ, г. Анадырь, ул. Ленина, 45</t>
  </si>
  <si>
    <t>ОТЧЕТ ОБ ИСПОЛНЕНИИ ПРОИЗВОДСТВЕННОЙ ПРОГРАММЫ</t>
  </si>
  <si>
    <t>Раздел 2. Баланс водоотведения</t>
  </si>
  <si>
    <t>план</t>
  </si>
  <si>
    <t>факт</t>
  </si>
  <si>
    <t>год</t>
  </si>
  <si>
    <t>1 полугодие</t>
  </si>
  <si>
    <t>2 полугодие</t>
  </si>
  <si>
    <t>Прием сточных вод</t>
  </si>
  <si>
    <t>1.1.</t>
  </si>
  <si>
    <t>Объем сточных вод, принятых у потребителей - всего, в том числе:</t>
  </si>
  <si>
    <t>1.1.1</t>
  </si>
  <si>
    <t>в пределах норматива по объему</t>
  </si>
  <si>
    <t>1.1.2</t>
  </si>
  <si>
    <t>сверх норматива по объему</t>
  </si>
  <si>
    <t>1.2.</t>
  </si>
  <si>
    <t>По категориям сточных вод:</t>
  </si>
  <si>
    <t>1.2.1</t>
  </si>
  <si>
    <t>жидких бытовых отходов</t>
  </si>
  <si>
    <t>1.2.2</t>
  </si>
  <si>
    <t>поверхностных сточных вод</t>
  </si>
  <si>
    <t>1.3.</t>
  </si>
  <si>
    <t>По категориям потребителей - всего, в том числе:</t>
  </si>
  <si>
    <t>1.3.1</t>
  </si>
  <si>
    <t>от собственных производств</t>
  </si>
  <si>
    <t>1.3.2</t>
  </si>
  <si>
    <t>неучтенный приток сточных вод</t>
  </si>
  <si>
    <t>1.3.3</t>
  </si>
  <si>
    <t>от потребителей, всего, в том числе:</t>
  </si>
  <si>
    <t>1.3.3.1</t>
  </si>
  <si>
    <t xml:space="preserve">  населения</t>
  </si>
  <si>
    <t>1.3.3.2</t>
  </si>
  <si>
    <t xml:space="preserve">  бюджетных организаций</t>
  </si>
  <si>
    <t>1.3.3.3</t>
  </si>
  <si>
    <t xml:space="preserve">  прочих потребителей</t>
  </si>
  <si>
    <t>Объем транспортируемых сточных вод</t>
  </si>
  <si>
    <t>на собственные очистные сооружения</t>
  </si>
  <si>
    <t>другим организациям</t>
  </si>
  <si>
    <t>Объем сточных вод, поступивших на очистные сооружения</t>
  </si>
  <si>
    <t>объем сточных вод, прошедших очистку</t>
  </si>
  <si>
    <t>сбросы сточных вод в пределах нормативов и лимитов</t>
  </si>
  <si>
    <t>Объем обезвоженного осадка сточных вод</t>
  </si>
  <si>
    <t>Сброшенные воды без очистки</t>
  </si>
  <si>
    <t>ФАКТ</t>
  </si>
  <si>
    <t>сельского</t>
  </si>
  <si>
    <t>городского</t>
  </si>
  <si>
    <t>Руководитель организации</t>
  </si>
  <si>
    <t>(должность)</t>
  </si>
  <si>
    <t>(ФИО, подпись)</t>
  </si>
  <si>
    <r>
      <t xml:space="preserve">Раздел 3. Перечень плановых мероприятий по ремонту объектов централизованной системы </t>
    </r>
    <r>
      <rPr>
        <b/>
        <sz val="12"/>
        <rFont val="Times New Roman"/>
        <family val="1"/>
        <charset val="204"/>
      </rPr>
      <t>водоотведения, мероприятий, направленных на улучшение качества очистки сточных вод, мероприятий по энергосбережению и повышению энергетической эффективности</t>
    </r>
  </si>
  <si>
    <r>
      <t>3.1. План мероприятий по ремонту объектов централизованной систе</t>
    </r>
    <r>
      <rPr>
        <b/>
        <sz val="12"/>
        <rFont val="Times New Roman"/>
        <family val="1"/>
        <charset val="204"/>
      </rPr>
      <t>мы водоотведения</t>
    </r>
  </si>
  <si>
    <t>3.2. План мероприятий, направленных на улучшение качества очистки сточных вод*</t>
  </si>
  <si>
    <t>Срок реализации мероприятия, лет</t>
  </si>
  <si>
    <t>* План мероприятий, направленных на улучшение качества очистки сточных воды, организацией не представлен</t>
  </si>
  <si>
    <t>3.3. План мероприятий по энергосбережению и повышению энергетической эффективности *</t>
  </si>
  <si>
    <t>* План мероприятий по энергосбережению и повышению энергетической эффективности организацией не представлен</t>
  </si>
  <si>
    <t>Раздел 4. Объем финансовых потребностей, необходимых для реализации производственной программы</t>
  </si>
  <si>
    <t>Раздел 5. Плановые показатели надежности, качества, энергетической эффективности объектов централизованной системы водоотведения</t>
  </si>
  <si>
    <t>ПЛАН</t>
  </si>
  <si>
    <t>Отклонение 
(- не использовано, + перерасход)</t>
  </si>
  <si>
    <t>Причины отклонения</t>
  </si>
  <si>
    <t xml:space="preserve">Отклонение </t>
  </si>
  <si>
    <t>В.Б. Ковальский</t>
  </si>
  <si>
    <t>2024 год</t>
  </si>
  <si>
    <t>Капитальный ремонт магистральных сетей водоотведения от УТ-15/1 до УТ-15д/1 (от ул. Беринга, д 10 до ул. Беринга, д. 11)</t>
  </si>
  <si>
    <t>Капитальный ремонт магистральных сетей водоотведения от УТ-17/1 до УТ-15/1 (от ул. Беринга, д 16 до ул. Беринга, д. 9)</t>
  </si>
  <si>
    <t>Капитальный ремонт магистральных сетей водоотведения от УТ-16а/1 до УТ-16/1 (от ул. Беринга, д 14 до ул. Беринга, д. 12)</t>
  </si>
  <si>
    <t>Капитальный ремонт сетей водоотведения от УТ-15/1 до УТ-15д/1 (от ул. Беринга, д. 10 до ул. Беринга, 11 в г. Анадырь</t>
  </si>
  <si>
    <t>от УТ-40_1а_2 ул. Отке до УТ-42.1_2 ул. Рультытегина (Канализация)</t>
  </si>
  <si>
    <t>ЦТП №5;7 Замена трубопровода канализации спутника обогрева</t>
  </si>
  <si>
    <t>Замена магистрального трубопровода канализации от УТ-22/2 (ул. Рультытегина 4а (Фитнес)) до УТ-22.2а/2 (ул.Рультытегина № 8 до здания № 8)</t>
  </si>
  <si>
    <t>Выпуск трубопровода канализации ВО от МКД № 50 по ул. Ленина 50 до магистрального водоотведения УТ-3г/1 по ул. Ленина 50</t>
  </si>
  <si>
    <t>Выпуск трубопровода канализации ВО от МКД № 58 по ул. Отке 58 до магистрального водоотведения УТ-25/7 по ул. Отке 58</t>
  </si>
  <si>
    <t>Выпуск трубопровода канализации ВО от МКД № 60 по ул. Отке 60 до магистрального водоотведения УТ-26/7 по ул. Отке 60</t>
  </si>
  <si>
    <t>Выпуск трубопровода канализации ВО от МКД № 10 по ул. Полярная 10 до магистрального водоотведения УТ-2/11 по ул. Полярная</t>
  </si>
  <si>
    <t>Капитальный ремонт сетей тепловодоснабжения и водоотведения по улице Энергетиков (от ввода МКД по ул. Энергетиков, 4 до УТ 14.2/7)</t>
  </si>
  <si>
    <t>Капитальный ремонт сетей тепловодоснабжения и водоотведения по улице Энергетиков (от УТ 14.2/7 до ввода МКД по ул. Энергетиков, 18)</t>
  </si>
  <si>
    <t xml:space="preserve">при планировании специалистом МП "Горкоммунхоз" был некорректно истолкован требуемый показатель, ввиду чего количество засоров запланировано неверно  </t>
  </si>
  <si>
    <t>Закрепили муниц имущество дог №1-24Х от 15.07.2024г. (10м по ул. Отке 39)</t>
  </si>
  <si>
    <t>в сфере водоотведения за 2025 год</t>
  </si>
  <si>
    <t>689000, Чукотский автономный округ, г. Анадырь, ул. Отке, 44</t>
  </si>
  <si>
    <t>2025 год</t>
  </si>
  <si>
    <t>Мероприятия по текущему ремонту</t>
  </si>
  <si>
    <t>1.3</t>
  </si>
  <si>
    <t>1.4</t>
  </si>
  <si>
    <t>1.5</t>
  </si>
  <si>
    <t>Мероприятия по капитальному ремонту</t>
  </si>
  <si>
    <t>2.3</t>
  </si>
  <si>
    <t>1.6</t>
  </si>
  <si>
    <t>1.7</t>
  </si>
  <si>
    <t>Капитальный ремонт выпусков водоотведения от МКД по ул. Тевлянто, 8 до УТ-32/2</t>
  </si>
  <si>
    <t>Капитальный ремонт выпусков водоотведения от УТ-16/3 (Ленина №11) до Ленина №5 П-образный компенсатор</t>
  </si>
  <si>
    <t>Капитальный ремонт выпусков водоотведения от МКД по ул. Берзиня, 22 до ул. Куркутского, 5 (УТ-8/5 до УТ-3.2/5)</t>
  </si>
  <si>
    <t>Капитальный ремонт выпусков водоотведения от УТ-6/11 до УТ-1а/11 по ул. Южная</t>
  </si>
  <si>
    <t>2.4</t>
  </si>
  <si>
    <t>Замена магистрального трубопровода водоотведения от КК-1/2 до КК-17/2 (ул. Ленина, д.18 ТЦ Баклан до ул. Мира, д.3 Аквариум)</t>
  </si>
  <si>
    <t>Замена магистрального трубопровода водоотведения от КК-16/2 до КК-17/2 (ул. Отке, д. 5 до ул. Мира, д.3)</t>
  </si>
  <si>
    <t>Замена магистрального трубопровода водоотведения от КК-29/2 до КК-30/2 (ул. Партизанская, д. 7 до ул. Почтовая, морг)</t>
  </si>
  <si>
    <t>Замена магистрального трубопровода водоотведения от Строителей, д.3 до КК-28 (ул. Строителей, д.9)</t>
  </si>
  <si>
    <t>Замена магистрального трубопровода водоотведения от Строителей, д.16 до КК-19 (ул. Строителей, д.12)</t>
  </si>
  <si>
    <t>Замена магистрального трубопровода водоотведения от Строителей, д.10 до КК-24 (ул. Строителей, д.4)</t>
  </si>
  <si>
    <t>2026 год</t>
  </si>
  <si>
    <t>2027 год</t>
  </si>
  <si>
    <t>2028 год</t>
  </si>
  <si>
    <t>Закрепили муниц имущество дог №1-24Х от 15.07.2024г., №04-25/Х от 23.12.25г., №03-25/Х от 15.09.25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</si>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</sst>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0.0"/>
    <numFmt numFmtId="166" formatCode="0.000"/>
    <numFmt numFmtId="167" formatCode="#,##0.0"/>
    <numFmt numFmtId="168" formatCode="#,##0.000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" fillId="0" borderId="0"/>
    <xf numFmtId="164" fontId="17" fillId="0" borderId="0" applyFont="0" applyFill="0" applyBorder="0" applyAlignment="0" applyProtection="0"/>
    <xf numFmtId="0" fontId="1" fillId="0" borderId="0"/>
  </cellStyleXfs>
  <cellXfs count="262"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165" fontId="3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shrinkToFi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/>
    </xf>
    <xf numFmtId="0" fontId="12" fillId="0" borderId="0" xfId="4" applyFont="1"/>
    <xf numFmtId="0" fontId="7" fillId="0" borderId="1" xfId="4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7" fillId="0" borderId="0" xfId="4" applyFont="1"/>
    <xf numFmtId="0" fontId="3" fillId="0" borderId="1" xfId="1" applyFont="1" applyBorder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8" fillId="0" borderId="0" xfId="4" applyFont="1"/>
    <xf numFmtId="0" fontId="3" fillId="0" borderId="0" xfId="1" applyFont="1" applyAlignment="1">
      <alignment horizontal="left"/>
    </xf>
    <xf numFmtId="0" fontId="8" fillId="0" borderId="0" xfId="4" applyFont="1" applyAlignment="1">
      <alignment horizontal="left"/>
    </xf>
    <xf numFmtId="0" fontId="9" fillId="0" borderId="1" xfId="0" applyFont="1" applyBorder="1"/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4" applyFont="1" applyBorder="1"/>
    <xf numFmtId="0" fontId="7" fillId="0" borderId="0" xfId="4" applyFont="1" applyAlignment="1">
      <alignment horizontal="center"/>
    </xf>
    <xf numFmtId="0" fontId="11" fillId="0" borderId="8" xfId="0" applyFont="1" applyBorder="1"/>
    <xf numFmtId="0" fontId="14" fillId="0" borderId="0" xfId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49" fontId="14" fillId="0" borderId="15" xfId="0" applyNumberFormat="1" applyFont="1" applyBorder="1" applyAlignment="1">
      <alignment horizontal="center" vertical="center" wrapText="1"/>
    </xf>
    <xf numFmtId="165" fontId="14" fillId="0" borderId="15" xfId="0" applyNumberFormat="1" applyFont="1" applyBorder="1" applyAlignment="1">
      <alignment horizontal="left" vertical="top" wrapText="1"/>
    </xf>
    <xf numFmtId="165" fontId="9" fillId="0" borderId="15" xfId="0" applyNumberFormat="1" applyFont="1" applyBorder="1" applyAlignment="1">
      <alignment horizontal="center" vertical="top" wrapText="1"/>
    </xf>
    <xf numFmtId="167" fontId="9" fillId="0" borderId="6" xfId="0" applyNumberFormat="1" applyFont="1" applyBorder="1" applyAlignment="1">
      <alignment horizontal="center" vertical="top" wrapText="1"/>
    </xf>
    <xf numFmtId="167" fontId="9" fillId="0" borderId="23" xfId="0" applyNumberFormat="1" applyFont="1" applyBorder="1" applyAlignment="1">
      <alignment horizontal="center" vertical="top" wrapText="1"/>
    </xf>
    <xf numFmtId="167" fontId="9" fillId="0" borderId="24" xfId="0" applyNumberFormat="1" applyFont="1" applyBorder="1" applyAlignment="1">
      <alignment horizontal="center" vertical="top" wrapText="1"/>
    </xf>
    <xf numFmtId="167" fontId="9" fillId="0" borderId="21" xfId="0" applyNumberFormat="1" applyFont="1" applyBorder="1" applyAlignment="1">
      <alignment horizontal="center" vertical="top" wrapText="1"/>
    </xf>
    <xf numFmtId="165" fontId="9" fillId="0" borderId="15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left" vertical="top" wrapText="1"/>
    </xf>
    <xf numFmtId="165" fontId="15" fillId="0" borderId="15" xfId="0" applyNumberFormat="1" applyFont="1" applyBorder="1" applyAlignment="1">
      <alignment horizontal="center" vertical="center" wrapText="1"/>
    </xf>
    <xf numFmtId="165" fontId="9" fillId="0" borderId="15" xfId="0" applyNumberFormat="1" applyFont="1" applyBorder="1" applyAlignment="1">
      <alignment horizontal="left" vertical="center" wrapText="1"/>
    </xf>
    <xf numFmtId="165" fontId="14" fillId="0" borderId="15" xfId="0" applyNumberFormat="1" applyFont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left" vertical="center" wrapText="1"/>
    </xf>
    <xf numFmtId="165" fontId="9" fillId="0" borderId="7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" fontId="9" fillId="0" borderId="0" xfId="0" applyNumberFormat="1" applyFont="1"/>
    <xf numFmtId="0" fontId="9" fillId="0" borderId="13" xfId="0" applyFont="1" applyBorder="1"/>
    <xf numFmtId="0" fontId="3" fillId="0" borderId="1" xfId="1" applyFont="1" applyBorder="1"/>
    <xf numFmtId="165" fontId="7" fillId="0" borderId="1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justify" wrapText="1"/>
    </xf>
    <xf numFmtId="0" fontId="7" fillId="0" borderId="16" xfId="0" applyFont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justify" wrapText="1"/>
    </xf>
    <xf numFmtId="1" fontId="3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justify" wrapText="1"/>
    </xf>
    <xf numFmtId="1" fontId="3" fillId="0" borderId="4" xfId="0" applyNumberFormat="1" applyFont="1" applyBorder="1" applyAlignment="1">
      <alignment horizontal="center" vertical="center" wrapText="1"/>
    </xf>
    <xf numFmtId="0" fontId="7" fillId="0" borderId="15" xfId="3" applyFont="1" applyBorder="1" applyAlignment="1">
      <alignment horizontal="center" vertical="center" wrapText="1"/>
    </xf>
    <xf numFmtId="0" fontId="7" fillId="0" borderId="7" xfId="0" applyFont="1" applyBorder="1" applyAlignment="1">
      <alignment horizontal="justify" vertical="justify" wrapText="1"/>
    </xf>
    <xf numFmtId="3" fontId="3" fillId="0" borderId="9" xfId="1" applyNumberFormat="1" applyFont="1" applyBorder="1"/>
    <xf numFmtId="0" fontId="3" fillId="0" borderId="6" xfId="1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49" fontId="3" fillId="0" borderId="6" xfId="1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top" wrapText="1"/>
    </xf>
    <xf numFmtId="0" fontId="7" fillId="0" borderId="7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9" xfId="3" applyFont="1" applyBorder="1" applyAlignment="1">
      <alignment vertical="center" wrapText="1"/>
    </xf>
    <xf numFmtId="0" fontId="8" fillId="0" borderId="12" xfId="3" applyFont="1" applyBorder="1" applyAlignment="1">
      <alignment vertical="center" wrapText="1"/>
    </xf>
    <xf numFmtId="0" fontId="8" fillId="0" borderId="20" xfId="3" applyFont="1" applyBorder="1" applyAlignment="1">
      <alignment vertical="center" wrapText="1"/>
    </xf>
    <xf numFmtId="2" fontId="7" fillId="0" borderId="2" xfId="2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7" fillId="0" borderId="8" xfId="4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1" fontId="7" fillId="0" borderId="15" xfId="3" applyNumberFormat="1" applyFont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166" fontId="3" fillId="2" borderId="4" xfId="0" applyNumberFormat="1" applyFont="1" applyFill="1" applyBorder="1" applyAlignment="1">
      <alignment horizontal="center" vertical="center" wrapText="1"/>
    </xf>
    <xf numFmtId="165" fontId="7" fillId="0" borderId="15" xfId="3" applyNumberFormat="1" applyFont="1" applyBorder="1" applyAlignment="1">
      <alignment horizontal="center" vertical="center" wrapText="1"/>
    </xf>
    <xf numFmtId="0" fontId="3" fillId="0" borderId="33" xfId="1" applyFont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4" fillId="2" borderId="20" xfId="0" applyFont="1" applyFill="1" applyBorder="1"/>
    <xf numFmtId="4" fontId="4" fillId="0" borderId="9" xfId="1" applyNumberFormat="1" applyFont="1" applyBorder="1" applyAlignment="1">
      <alignment horizontal="center" vertical="center" wrapText="1"/>
    </xf>
    <xf numFmtId="0" fontId="3" fillId="0" borderId="2" xfId="13" applyFont="1" applyBorder="1" applyAlignment="1">
      <alignment horizontal="left" vertical="center" wrapText="1"/>
    </xf>
    <xf numFmtId="4" fontId="3" fillId="0" borderId="34" xfId="1" applyNumberFormat="1" applyFont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4" fontId="3" fillId="0" borderId="10" xfId="1" applyNumberFormat="1" applyFont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6" xfId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center" vertical="center" wrapText="1"/>
    </xf>
    <xf numFmtId="0" fontId="3" fillId="2" borderId="6" xfId="9" applyFont="1" applyFill="1" applyBorder="1" applyAlignment="1">
      <alignment horizontal="left" vertical="center" wrapText="1"/>
    </xf>
    <xf numFmtId="0" fontId="3" fillId="0" borderId="6" xfId="13" applyFont="1" applyBorder="1" applyAlignment="1">
      <alignment vertical="center" wrapText="1"/>
    </xf>
    <xf numFmtId="0" fontId="3" fillId="0" borderId="6" xfId="13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4" fontId="3" fillId="0" borderId="6" xfId="13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4" fontId="3" fillId="0" borderId="7" xfId="9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168" fontId="14" fillId="0" borderId="15" xfId="0" applyNumberFormat="1" applyFont="1" applyBorder="1" applyAlignment="1">
      <alignment horizontal="center" vertical="center" wrapText="1"/>
    </xf>
    <xf numFmtId="168" fontId="14" fillId="0" borderId="25" xfId="0" applyNumberFormat="1" applyFont="1" applyBorder="1" applyAlignment="1">
      <alignment horizontal="center" vertical="center" wrapText="1"/>
    </xf>
    <xf numFmtId="168" fontId="14" fillId="0" borderId="26" xfId="0" applyNumberFormat="1" applyFont="1" applyBorder="1" applyAlignment="1">
      <alignment horizontal="center" vertical="center" wrapText="1"/>
    </xf>
    <xf numFmtId="168" fontId="14" fillId="0" borderId="27" xfId="0" applyNumberFormat="1" applyFont="1" applyBorder="1" applyAlignment="1">
      <alignment horizontal="center" vertical="center" wrapText="1"/>
    </xf>
    <xf numFmtId="168" fontId="9" fillId="0" borderId="15" xfId="0" applyNumberFormat="1" applyFont="1" applyBorder="1" applyAlignment="1">
      <alignment horizontal="center" vertical="center" wrapText="1"/>
    </xf>
    <xf numFmtId="168" fontId="9" fillId="0" borderId="25" xfId="0" applyNumberFormat="1" applyFont="1" applyBorder="1" applyAlignment="1">
      <alignment horizontal="center" vertical="center" wrapText="1"/>
    </xf>
    <xf numFmtId="168" fontId="9" fillId="0" borderId="26" xfId="0" applyNumberFormat="1" applyFont="1" applyBorder="1" applyAlignment="1">
      <alignment horizontal="center" vertical="center" wrapText="1"/>
    </xf>
    <xf numFmtId="168" fontId="9" fillId="0" borderId="27" xfId="0" applyNumberFormat="1" applyFont="1" applyBorder="1" applyAlignment="1">
      <alignment horizontal="center" vertical="center" wrapText="1"/>
    </xf>
    <xf numFmtId="168" fontId="14" fillId="0" borderId="6" xfId="0" applyNumberFormat="1" applyFont="1" applyBorder="1" applyAlignment="1">
      <alignment horizontal="center" vertical="center" wrapText="1"/>
    </xf>
    <xf numFmtId="168" fontId="14" fillId="0" borderId="28" xfId="0" applyNumberFormat="1" applyFont="1" applyBorder="1" applyAlignment="1">
      <alignment horizontal="center" vertical="center" wrapText="1"/>
    </xf>
    <xf numFmtId="168" fontId="14" fillId="0" borderId="29" xfId="0" applyNumberFormat="1" applyFont="1" applyBorder="1" applyAlignment="1">
      <alignment horizontal="center" vertical="center" wrapText="1"/>
    </xf>
    <xf numFmtId="168" fontId="14" fillId="0" borderId="21" xfId="0" applyNumberFormat="1" applyFont="1" applyBorder="1" applyAlignment="1">
      <alignment horizontal="center" vertical="center" wrapText="1"/>
    </xf>
    <xf numFmtId="168" fontId="9" fillId="0" borderId="6" xfId="0" applyNumberFormat="1" applyFont="1" applyBorder="1" applyAlignment="1">
      <alignment horizontal="center" vertical="center" wrapText="1"/>
    </xf>
    <xf numFmtId="168" fontId="9" fillId="0" borderId="28" xfId="0" applyNumberFormat="1" applyFont="1" applyBorder="1" applyAlignment="1">
      <alignment horizontal="center" vertical="center" wrapText="1"/>
    </xf>
    <xf numFmtId="168" fontId="9" fillId="0" borderId="29" xfId="0" applyNumberFormat="1" applyFont="1" applyBorder="1" applyAlignment="1">
      <alignment horizontal="center" vertical="center" wrapText="1"/>
    </xf>
    <xf numFmtId="168" fontId="9" fillId="0" borderId="21" xfId="0" applyNumberFormat="1" applyFont="1" applyBorder="1" applyAlignment="1">
      <alignment horizontal="center" vertical="center" wrapText="1"/>
    </xf>
    <xf numFmtId="168" fontId="9" fillId="0" borderId="10" xfId="0" applyNumberFormat="1" applyFont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 vertical="center" wrapText="1"/>
    </xf>
    <xf numFmtId="168" fontId="14" fillId="0" borderId="30" xfId="0" applyNumberFormat="1" applyFont="1" applyBorder="1" applyAlignment="1">
      <alignment horizontal="center" vertical="center" wrapText="1"/>
    </xf>
    <xf numFmtId="168" fontId="14" fillId="0" borderId="31" xfId="0" applyNumberFormat="1" applyFont="1" applyBorder="1" applyAlignment="1">
      <alignment horizontal="center" vertical="center" wrapText="1"/>
    </xf>
    <xf numFmtId="168" fontId="14" fillId="0" borderId="22" xfId="0" applyNumberFormat="1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vertical="distributed" wrapText="1"/>
    </xf>
    <xf numFmtId="4" fontId="14" fillId="0" borderId="15" xfId="0" applyNumberFormat="1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" fontId="14" fillId="0" borderId="7" xfId="0" applyNumberFormat="1" applyFont="1" applyBorder="1" applyAlignment="1">
      <alignment horizontal="center" vertical="center" wrapText="1"/>
    </xf>
    <xf numFmtId="4" fontId="14" fillId="0" borderId="25" xfId="0" applyNumberFormat="1" applyFont="1" applyBorder="1" applyAlignment="1">
      <alignment horizontal="center" vertical="center" wrapText="1"/>
    </xf>
    <xf numFmtId="4" fontId="14" fillId="0" borderId="26" xfId="0" applyNumberFormat="1" applyFont="1" applyBorder="1" applyAlignment="1">
      <alignment horizontal="center" vertical="center" wrapText="1"/>
    </xf>
    <xf numFmtId="4" fontId="14" fillId="0" borderId="27" xfId="0" applyNumberFormat="1" applyFont="1" applyBorder="1" applyAlignment="1">
      <alignment horizontal="center" vertical="center" wrapText="1"/>
    </xf>
    <xf numFmtId="4" fontId="9" fillId="0" borderId="25" xfId="0" applyNumberFormat="1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center" vertical="center" wrapText="1"/>
    </xf>
    <xf numFmtId="4" fontId="14" fillId="0" borderId="28" xfId="0" applyNumberFormat="1" applyFont="1" applyBorder="1" applyAlignment="1">
      <alignment horizontal="center" vertical="center" wrapText="1"/>
    </xf>
    <xf numFmtId="4" fontId="14" fillId="0" borderId="29" xfId="0" applyNumberFormat="1" applyFont="1" applyBorder="1" applyAlignment="1">
      <alignment horizontal="center" vertical="center" wrapText="1"/>
    </xf>
    <xf numFmtId="4" fontId="14" fillId="0" borderId="21" xfId="0" applyNumberFormat="1" applyFont="1" applyBorder="1" applyAlignment="1">
      <alignment horizontal="center" vertical="center" wrapText="1"/>
    </xf>
    <xf numFmtId="4" fontId="9" fillId="0" borderId="28" xfId="0" applyNumberFormat="1" applyFont="1" applyBorder="1" applyAlignment="1">
      <alignment horizontal="center" vertical="center" wrapText="1"/>
    </xf>
    <xf numFmtId="4" fontId="9" fillId="0" borderId="29" xfId="0" applyNumberFormat="1" applyFont="1" applyBorder="1" applyAlignment="1">
      <alignment horizontal="center" vertical="center" wrapText="1"/>
    </xf>
    <xf numFmtId="4" fontId="9" fillId="0" borderId="21" xfId="0" applyNumberFormat="1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 wrapText="1"/>
    </xf>
    <xf numFmtId="4" fontId="14" fillId="0" borderId="30" xfId="0" applyNumberFormat="1" applyFont="1" applyBorder="1" applyAlignment="1">
      <alignment horizontal="center" vertical="center" wrapText="1"/>
    </xf>
    <xf numFmtId="4" fontId="14" fillId="0" borderId="31" xfId="0" applyNumberFormat="1" applyFont="1" applyBorder="1" applyAlignment="1">
      <alignment horizontal="center" vertical="center" wrapText="1"/>
    </xf>
    <xf numFmtId="4" fontId="14" fillId="0" borderId="22" xfId="0" applyNumberFormat="1" applyFont="1" applyBorder="1" applyAlignment="1">
      <alignment horizontal="center" vertical="center" wrapText="1"/>
    </xf>
    <xf numFmtId="49" fontId="3" fillId="2" borderId="35" xfId="1" applyNumberFormat="1" applyFont="1" applyFill="1" applyBorder="1" applyAlignment="1">
      <alignment horizontal="center" vertical="center"/>
    </xf>
    <xf numFmtId="4" fontId="3" fillId="2" borderId="35" xfId="1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4" fontId="3" fillId="0" borderId="4" xfId="9" applyNumberFormat="1" applyFont="1" applyBorder="1" applyAlignment="1">
      <alignment horizontal="center" vertical="center" wrapText="1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2" borderId="10" xfId="1" applyFont="1" applyFill="1" applyBorder="1" applyAlignment="1">
      <alignment horizontal="left" vertical="center" wrapText="1"/>
    </xf>
    <xf numFmtId="49" fontId="3" fillId="2" borderId="15" xfId="1" applyNumberFormat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left" vertical="center" wrapText="1"/>
    </xf>
    <xf numFmtId="4" fontId="3" fillId="2" borderId="16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1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8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9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8" xfId="1" applyFont="1" applyBorder="1" applyAlignment="1">
      <alignment horizontal="left" wrapText="1"/>
    </xf>
    <xf numFmtId="0" fontId="8" fillId="0" borderId="8" xfId="0" applyFont="1" applyBorder="1" applyAlignment="1">
      <alignment horizontal="justify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left" vertical="center" wrapText="1"/>
    </xf>
    <xf numFmtId="49" fontId="3" fillId="0" borderId="7" xfId="1" applyNumberFormat="1" applyFont="1" applyBorder="1" applyAlignment="1">
      <alignment horizontal="center" vertical="center"/>
    </xf>
    <xf numFmtId="0" fontId="3" fillId="2" borderId="11" xfId="1" applyFont="1" applyFill="1" applyBorder="1" applyAlignment="1">
      <alignment vertical="center" wrapText="1"/>
    </xf>
    <xf numFmtId="4" fontId="3" fillId="2" borderId="37" xfId="1" applyNumberFormat="1" applyFont="1" applyFill="1" applyBorder="1" applyAlignment="1">
      <alignment horizontal="center" vertical="center" wrapText="1"/>
    </xf>
    <xf numFmtId="0" fontId="9" fillId="0" borderId="12" xfId="0" applyFont="1" applyBorder="1"/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wrapText="1" shrinkToFit="1"/>
    </xf>
    <xf numFmtId="0" fontId="1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" fontId="4" fillId="2" borderId="12" xfId="1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4" fillId="2" borderId="20" xfId="1" applyFont="1" applyFill="1" applyBorder="1" applyAlignment="1">
      <alignment horizontal="center" vertical="center" wrapText="1"/>
    </xf>
    <xf numFmtId="4" fontId="4" fillId="0" borderId="1" xfId="9" applyNumberFormat="1" applyFont="1" applyBorder="1" applyAlignment="1">
      <alignment horizontal="center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165" fontId="18" fillId="0" borderId="15" xfId="0" applyNumberFormat="1" applyFont="1" applyBorder="1" applyAlignment="1">
      <alignment horizontal="center" vertical="center" wrapText="1"/>
    </xf>
    <xf numFmtId="165" fontId="18" fillId="0" borderId="6" xfId="0" applyNumberFormat="1" applyFont="1" applyBorder="1" applyAlignment="1">
      <alignment horizontal="center" vertical="center" wrapText="1"/>
    </xf>
    <xf numFmtId="1" fontId="18" fillId="0" borderId="6" xfId="0" applyNumberFormat="1" applyFont="1" applyBorder="1" applyAlignment="1">
      <alignment horizontal="center" vertical="center" wrapText="1"/>
    </xf>
    <xf numFmtId="1" fontId="18" fillId="0" borderId="4" xfId="0" applyNumberFormat="1" applyFont="1" applyBorder="1" applyAlignment="1">
      <alignment horizontal="center" vertical="center" wrapText="1"/>
    </xf>
    <xf numFmtId="0" fontId="18" fillId="0" borderId="1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/>
    </xf>
    <xf numFmtId="166" fontId="18" fillId="0" borderId="4" xfId="0" applyNumberFormat="1" applyFont="1" applyBorder="1" applyAlignment="1">
      <alignment horizontal="center" vertical="center" wrapText="1"/>
    </xf>
  </cellXfs>
  <cellStyles count="14">
    <cellStyle name="Обычный" xfId="0" builtinId="0"/>
    <cellStyle name="Обычный 10 2 2" xfId="13" xr:uid="{C2D6B473-998C-48A5-8E93-C6B488E6501A}"/>
    <cellStyle name="Обычный 2" xfId="9" xr:uid="{00000000-0005-0000-0000-000001000000}"/>
    <cellStyle name="Обычный 2_ООО Тепловая компания (печора)" xfId="1" xr:uid="{00000000-0005-0000-0000-000002000000}"/>
    <cellStyle name="Обычный 3" xfId="5" xr:uid="{00000000-0005-0000-0000-000003000000}"/>
    <cellStyle name="Обычный 4" xfId="11" xr:uid="{00000000-0005-0000-0000-000004000000}"/>
    <cellStyle name="Обычный 5" xfId="2" xr:uid="{00000000-0005-0000-0000-000005000000}"/>
    <cellStyle name="Обычный 6" xfId="8" xr:uid="{00000000-0005-0000-0000-000006000000}"/>
    <cellStyle name="Обычный 8" xfId="10" xr:uid="{00000000-0005-0000-0000-000007000000}"/>
    <cellStyle name="Обычный_PP_PitWater" xfId="4" xr:uid="{00000000-0005-0000-0000-000008000000}"/>
    <cellStyle name="Процентный 2" xfId="7" xr:uid="{00000000-0005-0000-0000-000009000000}"/>
    <cellStyle name="Процентный 4" xfId="6" xr:uid="{00000000-0005-0000-0000-00000A000000}"/>
    <cellStyle name="Стиль 1" xfId="3" xr:uid="{00000000-0005-0000-0000-00000B000000}"/>
    <cellStyle name="Финансовый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086;&#1090;%20&#1056;&#1054;/&#1052;&#1055;%20&#1075;&#1086;%20&#1040;&#1085;&#1072;&#1076;&#1099;&#1088;&#1100;%20&#1043;&#1050;&#1061;/&#1060;&#1072;&#1082;&#1090;%202025%20&#1061;&#1042;&#1057;,%20&#1043;&#1042;&#1057;,%20&#1042;&#1054;/!&#1042;&#1054;/&#1042;&#1054;%20&#1055;&#1055;%20&#1043;&#1050;&#1061;%202025%20&#1092;&#1072;&#1082;&#1090;%20&#1086;&#1088;&#1075;%20&#1050;.xlsx" TargetMode="External"/><Relationship Id="rId2" Type="http://schemas.openxmlformats.org/officeDocument/2006/relationships/externalLinkPath" Target="file:///\\dp-fs\Committee_Cost\&#1054;&#1058;&#1044;&#1045;&#1051;%20&#1046;&#1050;&#1061;\&#1050;&#1054;&#1052;&#1052;&#1059;&#1053;&#1040;&#1051;&#1068;&#1053;&#1067;&#1045;%20&#1059;&#1057;&#1051;&#1059;&#1043;&#1048;%20&#1085;&#1072;%202027%20&#1075;&#1086;&#1076;\&#1055;&#1055;%20&#1042;&#1057;%20&#1042;&#1054;%202025\&#1055;&#1055;%20&#1092;&#1072;&#1082;&#1090;%202025\&#1086;&#1090;%20&#1056;&#1054;\&#1052;&#1055;%20&#1075;&#1086;%20&#1040;&#1085;&#1072;&#1076;&#1099;&#1088;&#1100;%20&#1043;&#1050;&#1061;\&#1060;&#1072;&#1082;&#1090;%202025%20&#1061;&#1042;&#1057;,%20&#1043;&#1042;&#1057;,%20&#1042;&#1054;\!&#1042;&#1054;\&#1042;&#1054;%20&#1055;&#1055;%20&#1043;&#1050;&#1061;%202025%20&#1092;&#1072;&#1082;&#1090;%20&#1086;&#1088;&#1075;%20&#1050;.xlsx" TargetMode="External"/><Relationship Id="rId1" Type="http://schemas.openxmlformats.org/officeDocument/2006/relationships/externalLinkPath" Target="/&#1054;&#1058;&#1044;&#1045;&#1051;%20&#1046;&#1050;&#1061;/&#1050;&#1054;&#1052;&#1052;&#1059;&#1053;&#1040;&#1051;&#1068;&#1053;&#1067;&#1045;%20&#1059;&#1057;&#1051;&#1059;&#1043;&#1048;%20&#1085;&#1072;%202027%20&#1075;&#1086;&#1076;/&#1055;&#1055;%20&#1042;&#1057;%20&#1042;&#1054;%202025/&#1055;&#1055;%20&#1092;&#1072;&#1082;&#1090;%202025/&#1086;&#1090;%20&#1056;&#1054;/&#1052;&#1055;%20&#1075;&#1086;%20&#1040;&#1085;&#1072;&#1076;&#1099;&#1088;&#1100;%20&#1043;&#1050;&#1061;/&#1060;&#1072;&#1082;&#1090;%202025%20&#1061;&#1042;&#1057;,%20&#1043;&#1042;&#1057;,%20&#1042;&#1054;/!&#1042;&#1054;/&#1042;&#1054;%20&#1055;&#1055;%20&#1043;&#1050;&#1061;%202025%20&#1092;&#1072;&#1082;&#1090;%20&#1086;&#1088;&#1075;%20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раздел 1"/>
      <sheetName val="раздел 2"/>
      <sheetName val="раздел 3"/>
      <sheetName val="раздел 4"/>
      <sheetName val="раздел 5"/>
      <sheetName val="Анадырь"/>
      <sheetName val="Анализ 20.01"/>
      <sheetName val="ОХР"/>
      <sheetName val="ОПР"/>
      <sheetName val="Ремонты"/>
      <sheetName val="сбыт. расх"/>
      <sheetName val="недополуч"/>
      <sheetName val="налог на имущ"/>
      <sheetName val="мат помощь"/>
      <sheetName val="Амортизация"/>
      <sheetName val="Прочие 91.02"/>
    </sheetNames>
    <sheetDataSet>
      <sheetData sheetId="0"/>
      <sheetData sheetId="1"/>
      <sheetData sheetId="2"/>
      <sheetData sheetId="3"/>
      <sheetData sheetId="4"/>
      <sheetData sheetId="5">
        <row r="113">
          <cell r="E113">
            <v>52240.951910724922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C25"/>
  <sheetViews>
    <sheetView zoomScaleNormal="100" workbookViewId="0">
      <selection activeCell="B8" sqref="B8"/>
    </sheetView>
  </sheetViews>
  <sheetFormatPr defaultColWidth="9.140625" defaultRowHeight="15.75" x14ac:dyDescent="0.25"/>
  <cols>
    <col min="1" max="1" width="51.28515625" style="29" customWidth="1"/>
    <col min="2" max="2" width="69.42578125" style="29" customWidth="1"/>
    <col min="3" max="3" width="7" style="29" customWidth="1"/>
    <col min="4" max="4" width="6.7109375" style="29" customWidth="1"/>
    <col min="5" max="16384" width="9.140625" style="29"/>
  </cols>
  <sheetData>
    <row r="1" spans="1:2" s="26" customFormat="1" ht="18.75" x14ac:dyDescent="0.3">
      <c r="A1" s="190" t="s">
        <v>56</v>
      </c>
      <c r="B1" s="190"/>
    </row>
    <row r="2" spans="1:2" s="26" customFormat="1" ht="18" customHeight="1" x14ac:dyDescent="0.3">
      <c r="A2" s="191" t="s">
        <v>134</v>
      </c>
      <c r="B2" s="191"/>
    </row>
    <row r="3" spans="1:2" s="26" customFormat="1" ht="18.75" x14ac:dyDescent="0.3">
      <c r="A3" s="192"/>
      <c r="B3" s="193"/>
    </row>
    <row r="4" spans="1:2" s="26" customFormat="1" ht="18.75" x14ac:dyDescent="0.3">
      <c r="A4" s="194" t="s">
        <v>48</v>
      </c>
      <c r="B4" s="194"/>
    </row>
    <row r="5" spans="1:2" ht="26.25" customHeight="1" x14ac:dyDescent="0.25">
      <c r="A5" s="27" t="s">
        <v>49</v>
      </c>
      <c r="B5" s="28" t="s">
        <v>54</v>
      </c>
    </row>
    <row r="6" spans="1:2" ht="30.75" customHeight="1" x14ac:dyDescent="0.25">
      <c r="A6" s="27" t="s">
        <v>50</v>
      </c>
      <c r="B6" s="30" t="s">
        <v>55</v>
      </c>
    </row>
    <row r="7" spans="1:2" ht="37.5" customHeight="1" x14ac:dyDescent="0.25">
      <c r="A7" s="27" t="s">
        <v>51</v>
      </c>
      <c r="B7" s="30" t="s">
        <v>52</v>
      </c>
    </row>
    <row r="8" spans="1:2" ht="29.25" customHeight="1" x14ac:dyDescent="0.25">
      <c r="A8" s="27" t="s">
        <v>53</v>
      </c>
      <c r="B8" s="28" t="s">
        <v>135</v>
      </c>
    </row>
    <row r="9" spans="1:2" s="33" customFormat="1" x14ac:dyDescent="0.25">
      <c r="A9" s="31"/>
      <c r="B9" s="32"/>
    </row>
    <row r="11" spans="1:2" x14ac:dyDescent="0.25">
      <c r="A11" s="40" t="s">
        <v>101</v>
      </c>
      <c r="B11" s="95" t="s">
        <v>117</v>
      </c>
    </row>
    <row r="12" spans="1:2" x14ac:dyDescent="0.25">
      <c r="A12" s="41" t="s">
        <v>102</v>
      </c>
      <c r="B12" s="41" t="s">
        <v>103</v>
      </c>
    </row>
    <row r="20" spans="1:3" x14ac:dyDescent="0.25">
      <c r="C20" s="34"/>
    </row>
    <row r="22" spans="1:3" x14ac:dyDescent="0.25">
      <c r="C22" s="35"/>
    </row>
    <row r="25" spans="1:3" s="33" customFormat="1" x14ac:dyDescent="0.25">
      <c r="A25" s="29"/>
      <c r="B25" s="29"/>
      <c r="C25" s="29"/>
    </row>
  </sheetData>
  <mergeCells count="4">
    <mergeCell ref="A1:B1"/>
    <mergeCell ref="A2:B2"/>
    <mergeCell ref="A3:B3"/>
    <mergeCell ref="A4:B4"/>
  </mergeCells>
  <printOptions horizontalCentered="1"/>
  <pageMargins left="0.39370078740157483" right="0.39370078740157483" top="1.181102362204724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K35"/>
  <sheetViews>
    <sheetView zoomScaleNormal="10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H9" sqref="H9"/>
    </sheetView>
  </sheetViews>
  <sheetFormatPr defaultColWidth="9.140625" defaultRowHeight="15" x14ac:dyDescent="0.25"/>
  <cols>
    <col min="1" max="1" width="6.85546875" style="10" customWidth="1"/>
    <col min="2" max="2" width="45.7109375" style="10" customWidth="1"/>
    <col min="3" max="3" width="10.7109375" style="10" customWidth="1"/>
    <col min="4" max="7" width="11.5703125" style="10" hidden="1" customWidth="1"/>
    <col min="8" max="8" width="15" style="10" customWidth="1"/>
    <col min="9" max="9" width="12.85546875" style="10" customWidth="1"/>
    <col min="10" max="10" width="13.42578125" style="10" customWidth="1"/>
    <col min="11" max="11" width="13.7109375" style="10" customWidth="1"/>
    <col min="12" max="16384" width="9.140625" style="10"/>
  </cols>
  <sheetData>
    <row r="1" spans="1:11" ht="18.75" x14ac:dyDescent="0.3">
      <c r="A1" s="42" t="s">
        <v>57</v>
      </c>
      <c r="B1" s="43"/>
      <c r="C1" s="43"/>
    </row>
    <row r="2" spans="1:11" ht="20.25" customHeight="1" x14ac:dyDescent="0.25">
      <c r="A2" s="195" t="s">
        <v>23</v>
      </c>
      <c r="B2" s="195" t="s">
        <v>24</v>
      </c>
      <c r="C2" s="195" t="s">
        <v>25</v>
      </c>
      <c r="D2" s="198" t="s">
        <v>30</v>
      </c>
      <c r="E2" s="199"/>
      <c r="F2" s="199"/>
      <c r="G2" s="200"/>
      <c r="H2" s="198" t="s">
        <v>30</v>
      </c>
      <c r="I2" s="199"/>
      <c r="J2" s="199"/>
      <c r="K2" s="200"/>
    </row>
    <row r="3" spans="1:11" ht="17.25" customHeight="1" x14ac:dyDescent="0.25">
      <c r="A3" s="196"/>
      <c r="B3" s="196"/>
      <c r="C3" s="196"/>
      <c r="D3" s="201" t="s">
        <v>118</v>
      </c>
      <c r="E3" s="201"/>
      <c r="F3" s="201"/>
      <c r="G3" s="201"/>
      <c r="H3" s="201" t="s">
        <v>136</v>
      </c>
      <c r="I3" s="201"/>
      <c r="J3" s="201"/>
      <c r="K3" s="201"/>
    </row>
    <row r="4" spans="1:11" x14ac:dyDescent="0.25">
      <c r="A4" s="196"/>
      <c r="B4" s="196"/>
      <c r="C4" s="196"/>
      <c r="D4" s="44" t="s">
        <v>58</v>
      </c>
      <c r="E4" s="202" t="s">
        <v>59</v>
      </c>
      <c r="F4" s="203"/>
      <c r="G4" s="204"/>
      <c r="H4" s="44" t="s">
        <v>58</v>
      </c>
      <c r="I4" s="202" t="s">
        <v>59</v>
      </c>
      <c r="J4" s="203"/>
      <c r="K4" s="204"/>
    </row>
    <row r="5" spans="1:11" ht="21.75" customHeight="1" x14ac:dyDescent="0.25">
      <c r="A5" s="197"/>
      <c r="B5" s="197"/>
      <c r="C5" s="197"/>
      <c r="D5" s="44" t="s">
        <v>60</v>
      </c>
      <c r="E5" s="44" t="s">
        <v>61</v>
      </c>
      <c r="F5" s="44" t="s">
        <v>62</v>
      </c>
      <c r="G5" s="44" t="s">
        <v>60</v>
      </c>
      <c r="H5" s="44" t="s">
        <v>60</v>
      </c>
      <c r="I5" s="44" t="s">
        <v>61</v>
      </c>
      <c r="J5" s="44" t="s">
        <v>62</v>
      </c>
      <c r="K5" s="44" t="s">
        <v>60</v>
      </c>
    </row>
    <row r="6" spans="1:11" x14ac:dyDescent="0.25">
      <c r="A6" s="45">
        <v>1</v>
      </c>
      <c r="B6" s="45">
        <f>A6+1</f>
        <v>2</v>
      </c>
      <c r="C6" s="45">
        <f t="shared" ref="C6" si="0">B6+1</f>
        <v>3</v>
      </c>
      <c r="D6" s="46"/>
      <c r="E6" s="45"/>
      <c r="F6" s="45"/>
      <c r="G6" s="46"/>
      <c r="H6" s="46">
        <v>3</v>
      </c>
      <c r="I6" s="45">
        <f t="shared" ref="I6" si="1">H6+1</f>
        <v>4</v>
      </c>
      <c r="J6" s="45">
        <f t="shared" ref="J6" si="2">I6+1</f>
        <v>5</v>
      </c>
      <c r="K6" s="46">
        <f t="shared" ref="K6" si="3">J6+1</f>
        <v>6</v>
      </c>
    </row>
    <row r="7" spans="1:11" x14ac:dyDescent="0.25">
      <c r="A7" s="47" t="s">
        <v>0</v>
      </c>
      <c r="B7" s="48" t="s">
        <v>63</v>
      </c>
      <c r="C7" s="49"/>
      <c r="D7" s="50"/>
      <c r="E7" s="51"/>
      <c r="F7" s="52"/>
      <c r="G7" s="53"/>
      <c r="H7" s="50"/>
      <c r="I7" s="51"/>
      <c r="J7" s="52"/>
      <c r="K7" s="53"/>
    </row>
    <row r="8" spans="1:11" ht="28.5" x14ac:dyDescent="0.25">
      <c r="A8" s="47" t="s">
        <v>64</v>
      </c>
      <c r="B8" s="48" t="s">
        <v>65</v>
      </c>
      <c r="C8" s="54" t="s">
        <v>26</v>
      </c>
      <c r="D8" s="126">
        <v>988529.5</v>
      </c>
      <c r="E8" s="127">
        <v>497559.60600000003</v>
      </c>
      <c r="F8" s="128">
        <v>464260.08199999999</v>
      </c>
      <c r="G8" s="129">
        <v>961819.68800000008</v>
      </c>
      <c r="H8" s="148">
        <f>967.025367*1000</f>
        <v>967025.36699999997</v>
      </c>
      <c r="I8" s="155">
        <f>I9+I10</f>
        <v>516425.63699999999</v>
      </c>
      <c r="J8" s="156">
        <f>J9+J10</f>
        <v>452047.39199999999</v>
      </c>
      <c r="K8" s="157">
        <f>K9+K10</f>
        <v>968473.02899999998</v>
      </c>
    </row>
    <row r="9" spans="1:11" x14ac:dyDescent="0.25">
      <c r="A9" s="55" t="s">
        <v>66</v>
      </c>
      <c r="B9" s="56" t="s">
        <v>67</v>
      </c>
      <c r="C9" s="54" t="s">
        <v>26</v>
      </c>
      <c r="D9" s="130">
        <v>988529.5</v>
      </c>
      <c r="E9" s="131">
        <v>497559.60600000003</v>
      </c>
      <c r="F9" s="132">
        <v>464260.08199999999</v>
      </c>
      <c r="G9" s="133">
        <v>961819.68800000008</v>
      </c>
      <c r="H9" s="149">
        <f>H8</f>
        <v>967025.36699999997</v>
      </c>
      <c r="I9" s="158">
        <v>516425.63699999999</v>
      </c>
      <c r="J9" s="159">
        <v>452047.39199999999</v>
      </c>
      <c r="K9" s="160">
        <f>SUM(I9:J9)</f>
        <v>968473.02899999998</v>
      </c>
    </row>
    <row r="10" spans="1:11" x14ac:dyDescent="0.25">
      <c r="A10" s="55" t="s">
        <v>68</v>
      </c>
      <c r="B10" s="56" t="s">
        <v>69</v>
      </c>
      <c r="C10" s="54" t="s">
        <v>26</v>
      </c>
      <c r="D10" s="130"/>
      <c r="E10" s="131"/>
      <c r="F10" s="132"/>
      <c r="G10" s="133">
        <v>0</v>
      </c>
      <c r="H10" s="149"/>
      <c r="I10" s="158"/>
      <c r="J10" s="159"/>
      <c r="K10" s="160"/>
    </row>
    <row r="11" spans="1:11" x14ac:dyDescent="0.25">
      <c r="A11" s="47" t="s">
        <v>70</v>
      </c>
      <c r="B11" s="48" t="s">
        <v>71</v>
      </c>
      <c r="C11" s="54" t="s">
        <v>26</v>
      </c>
      <c r="D11" s="134">
        <v>988529.5</v>
      </c>
      <c r="E11" s="135">
        <v>497559.60600000003</v>
      </c>
      <c r="F11" s="136">
        <v>464260.08199999999</v>
      </c>
      <c r="G11" s="137">
        <v>961819.68800000008</v>
      </c>
      <c r="H11" s="150">
        <f>H12+H13</f>
        <v>967025.36699999997</v>
      </c>
      <c r="I11" s="161">
        <f t="shared" ref="I11:J11" si="4">I12+I13</f>
        <v>516425.63699999999</v>
      </c>
      <c r="J11" s="162">
        <f t="shared" si="4"/>
        <v>452047.39199999999</v>
      </c>
      <c r="K11" s="163">
        <f t="shared" ref="K11" si="5">K12+K13</f>
        <v>968473.02899999998</v>
      </c>
    </row>
    <row r="12" spans="1:11" x14ac:dyDescent="0.25">
      <c r="A12" s="55" t="s">
        <v>72</v>
      </c>
      <c r="B12" s="56" t="s">
        <v>73</v>
      </c>
      <c r="C12" s="54" t="s">
        <v>26</v>
      </c>
      <c r="D12" s="138">
        <v>988529.5</v>
      </c>
      <c r="E12" s="131">
        <v>497559.60600000003</v>
      </c>
      <c r="F12" s="132">
        <v>464260.08199999999</v>
      </c>
      <c r="G12" s="133">
        <v>961819.68800000008</v>
      </c>
      <c r="H12" s="151">
        <f>H8</f>
        <v>967025.36699999997</v>
      </c>
      <c r="I12" s="158">
        <f>I9</f>
        <v>516425.63699999999</v>
      </c>
      <c r="J12" s="159">
        <f>J9</f>
        <v>452047.39199999999</v>
      </c>
      <c r="K12" s="160">
        <f>SUM(I12:J12)</f>
        <v>968473.02899999998</v>
      </c>
    </row>
    <row r="13" spans="1:11" x14ac:dyDescent="0.25">
      <c r="A13" s="55" t="s">
        <v>74</v>
      </c>
      <c r="B13" s="56" t="s">
        <v>75</v>
      </c>
      <c r="C13" s="54" t="s">
        <v>26</v>
      </c>
      <c r="D13" s="138"/>
      <c r="E13" s="139"/>
      <c r="F13" s="140"/>
      <c r="G13" s="141">
        <v>0</v>
      </c>
      <c r="H13" s="151"/>
      <c r="I13" s="164"/>
      <c r="J13" s="165"/>
      <c r="K13" s="166"/>
    </row>
    <row r="14" spans="1:11" ht="28.5" x14ac:dyDescent="0.25">
      <c r="A14" s="47" t="s">
        <v>76</v>
      </c>
      <c r="B14" s="48" t="s">
        <v>77</v>
      </c>
      <c r="C14" s="54" t="s">
        <v>26</v>
      </c>
      <c r="D14" s="134">
        <v>988529.5</v>
      </c>
      <c r="E14" s="135">
        <v>497559.60600000003</v>
      </c>
      <c r="F14" s="136">
        <v>464260.08199999999</v>
      </c>
      <c r="G14" s="137">
        <v>961819.68800000008</v>
      </c>
      <c r="H14" s="150">
        <f>H8</f>
        <v>967025.36699999997</v>
      </c>
      <c r="I14" s="161">
        <f>I8</f>
        <v>516425.63699999999</v>
      </c>
      <c r="J14" s="162">
        <f>J8</f>
        <v>452047.39199999999</v>
      </c>
      <c r="K14" s="163">
        <f>K8</f>
        <v>968473.02899999998</v>
      </c>
    </row>
    <row r="15" spans="1:11" x14ac:dyDescent="0.25">
      <c r="A15" s="55" t="s">
        <v>78</v>
      </c>
      <c r="B15" s="56" t="s">
        <v>79</v>
      </c>
      <c r="C15" s="54" t="s">
        <v>26</v>
      </c>
      <c r="D15" s="138">
        <v>10971.96</v>
      </c>
      <c r="E15" s="139">
        <v>587.928</v>
      </c>
      <c r="F15" s="140">
        <v>410.11500000000001</v>
      </c>
      <c r="G15" s="141">
        <v>998.04300000000001</v>
      </c>
      <c r="H15" s="151">
        <f>8.361747*1000</f>
        <v>8361.7469999999994</v>
      </c>
      <c r="I15" s="164">
        <v>509.81799999999998</v>
      </c>
      <c r="J15" s="165">
        <v>541.66600000000005</v>
      </c>
      <c r="K15" s="166">
        <f>I15+J15</f>
        <v>1051.4839999999999</v>
      </c>
    </row>
    <row r="16" spans="1:11" x14ac:dyDescent="0.25">
      <c r="A16" s="55" t="s">
        <v>80</v>
      </c>
      <c r="B16" s="56" t="s">
        <v>81</v>
      </c>
      <c r="C16" s="54" t="s">
        <v>26</v>
      </c>
      <c r="D16" s="138"/>
      <c r="E16" s="139"/>
      <c r="F16" s="140"/>
      <c r="G16" s="141">
        <v>0</v>
      </c>
      <c r="H16" s="151"/>
      <c r="I16" s="164"/>
      <c r="J16" s="165"/>
      <c r="K16" s="166"/>
    </row>
    <row r="17" spans="1:11" x14ac:dyDescent="0.25">
      <c r="A17" s="55" t="s">
        <v>82</v>
      </c>
      <c r="B17" s="48" t="s">
        <v>83</v>
      </c>
      <c r="C17" s="54" t="s">
        <v>26</v>
      </c>
      <c r="D17" s="134">
        <v>977557.54</v>
      </c>
      <c r="E17" s="135">
        <v>496971.67800000001</v>
      </c>
      <c r="F17" s="136">
        <v>463849.967</v>
      </c>
      <c r="G17" s="137">
        <v>960821.64500000014</v>
      </c>
      <c r="H17" s="150">
        <f>H14-H15-H16</f>
        <v>958663.62</v>
      </c>
      <c r="I17" s="161">
        <f>I14-I15-I16</f>
        <v>515915.81899999996</v>
      </c>
      <c r="J17" s="162">
        <f>J14-J15-J16</f>
        <v>451505.72599999997</v>
      </c>
      <c r="K17" s="163">
        <f>K14-K15-K16</f>
        <v>967421.54499999993</v>
      </c>
    </row>
    <row r="18" spans="1:11" x14ac:dyDescent="0.25">
      <c r="A18" s="55" t="s">
        <v>84</v>
      </c>
      <c r="B18" s="56" t="s">
        <v>85</v>
      </c>
      <c r="C18" s="54" t="s">
        <v>26</v>
      </c>
      <c r="D18" s="138">
        <v>698925.11</v>
      </c>
      <c r="E18" s="142">
        <v>374383.92499999999</v>
      </c>
      <c r="F18" s="140">
        <v>357897.46599999996</v>
      </c>
      <c r="G18" s="141">
        <v>732281.39099999995</v>
      </c>
      <c r="H18" s="151">
        <f>702.79163*1000</f>
        <v>702791.63</v>
      </c>
      <c r="I18" s="167">
        <f>I19+I20</f>
        <v>390534.799</v>
      </c>
      <c r="J18" s="165">
        <f>J19+J20</f>
        <v>355937.67099999997</v>
      </c>
      <c r="K18" s="166">
        <f>K19+K20</f>
        <v>746472.47</v>
      </c>
    </row>
    <row r="19" spans="1:11" x14ac:dyDescent="0.25">
      <c r="A19" s="55"/>
      <c r="B19" s="57" t="s">
        <v>100</v>
      </c>
      <c r="C19" s="54" t="s">
        <v>26</v>
      </c>
      <c r="D19" s="138">
        <v>675161.65</v>
      </c>
      <c r="E19" s="139">
        <v>363124.2</v>
      </c>
      <c r="F19" s="140">
        <v>347077.75799999997</v>
      </c>
      <c r="G19" s="141">
        <v>710201.95799999998</v>
      </c>
      <c r="H19" s="151">
        <v>679069.32299999997</v>
      </c>
      <c r="I19" s="164">
        <v>379400.4</v>
      </c>
      <c r="J19" s="165">
        <v>345157.09299999999</v>
      </c>
      <c r="K19" s="166">
        <f>I19+J19</f>
        <v>724557.49300000002</v>
      </c>
    </row>
    <row r="20" spans="1:11" x14ac:dyDescent="0.25">
      <c r="A20" s="55"/>
      <c r="B20" s="57" t="s">
        <v>99</v>
      </c>
      <c r="C20" s="54" t="s">
        <v>26</v>
      </c>
      <c r="D20" s="138">
        <v>23763.46</v>
      </c>
      <c r="E20" s="139">
        <v>11259.725</v>
      </c>
      <c r="F20" s="140">
        <v>10819.708000000001</v>
      </c>
      <c r="G20" s="141">
        <v>22079.433000000001</v>
      </c>
      <c r="H20" s="151">
        <v>23722.307000000001</v>
      </c>
      <c r="I20" s="164">
        <v>11134.398999999999</v>
      </c>
      <c r="J20" s="165">
        <v>10780.578</v>
      </c>
      <c r="K20" s="166">
        <f>I20+J20</f>
        <v>21914.976999999999</v>
      </c>
    </row>
    <row r="21" spans="1:11" x14ac:dyDescent="0.25">
      <c r="A21" s="55" t="s">
        <v>86</v>
      </c>
      <c r="B21" s="56" t="s">
        <v>87</v>
      </c>
      <c r="C21" s="54" t="s">
        <v>26</v>
      </c>
      <c r="D21" s="138">
        <v>158554.54</v>
      </c>
      <c r="E21" s="139">
        <v>69167.323999999993</v>
      </c>
      <c r="F21" s="140">
        <v>60616.156999999999</v>
      </c>
      <c r="G21" s="141">
        <v>129783.481</v>
      </c>
      <c r="H21" s="151">
        <f>144.867769*1000</f>
        <v>144867.769</v>
      </c>
      <c r="I21" s="164">
        <v>69293.129000000001</v>
      </c>
      <c r="J21" s="165">
        <v>54337.044999999998</v>
      </c>
      <c r="K21" s="166">
        <f>I21+J21</f>
        <v>123630.174</v>
      </c>
    </row>
    <row r="22" spans="1:11" x14ac:dyDescent="0.25">
      <c r="A22" s="55" t="s">
        <v>88</v>
      </c>
      <c r="B22" s="56" t="s">
        <v>89</v>
      </c>
      <c r="C22" s="54" t="s">
        <v>26</v>
      </c>
      <c r="D22" s="138">
        <v>120077.84</v>
      </c>
      <c r="E22" s="139">
        <v>53420.45</v>
      </c>
      <c r="F22" s="140">
        <v>45336.343999999997</v>
      </c>
      <c r="G22" s="141">
        <v>98756.793999999994</v>
      </c>
      <c r="H22" s="151">
        <f>111.004221*1000</f>
        <v>111004.22100000001</v>
      </c>
      <c r="I22" s="164">
        <v>56088.250999999997</v>
      </c>
      <c r="J22" s="165">
        <v>41231.01</v>
      </c>
      <c r="K22" s="166">
        <f>I22+J22</f>
        <v>97319.260999999999</v>
      </c>
    </row>
    <row r="23" spans="1:11" x14ac:dyDescent="0.25">
      <c r="A23" s="47" t="s">
        <v>1</v>
      </c>
      <c r="B23" s="48" t="s">
        <v>90</v>
      </c>
      <c r="C23" s="54" t="s">
        <v>26</v>
      </c>
      <c r="D23" s="138">
        <v>0</v>
      </c>
      <c r="E23" s="139">
        <v>0</v>
      </c>
      <c r="F23" s="140">
        <v>0</v>
      </c>
      <c r="G23" s="141">
        <v>0</v>
      </c>
      <c r="H23" s="151">
        <v>0</v>
      </c>
      <c r="I23" s="164">
        <v>0</v>
      </c>
      <c r="J23" s="165">
        <v>0</v>
      </c>
      <c r="K23" s="166">
        <v>0</v>
      </c>
    </row>
    <row r="24" spans="1:11" x14ac:dyDescent="0.25">
      <c r="A24" s="54" t="s">
        <v>17</v>
      </c>
      <c r="B24" s="58" t="s">
        <v>91</v>
      </c>
      <c r="C24" s="54" t="s">
        <v>26</v>
      </c>
      <c r="D24" s="138"/>
      <c r="E24" s="139"/>
      <c r="F24" s="140"/>
      <c r="G24" s="141">
        <v>0</v>
      </c>
      <c r="H24" s="151"/>
      <c r="I24" s="164"/>
      <c r="J24" s="165"/>
      <c r="K24" s="166"/>
    </row>
    <row r="25" spans="1:11" x14ac:dyDescent="0.25">
      <c r="A25" s="54" t="s">
        <v>35</v>
      </c>
      <c r="B25" s="56" t="s">
        <v>92</v>
      </c>
      <c r="C25" s="54" t="s">
        <v>26</v>
      </c>
      <c r="D25" s="138"/>
      <c r="E25" s="139"/>
      <c r="F25" s="140"/>
      <c r="G25" s="141">
        <v>0</v>
      </c>
      <c r="H25" s="151"/>
      <c r="I25" s="164"/>
      <c r="J25" s="165"/>
      <c r="K25" s="166"/>
    </row>
    <row r="26" spans="1:11" ht="28.5" x14ac:dyDescent="0.25">
      <c r="A26" s="59" t="s">
        <v>2</v>
      </c>
      <c r="B26" s="48" t="s">
        <v>93</v>
      </c>
      <c r="C26" s="54" t="s">
        <v>26</v>
      </c>
      <c r="D26" s="138">
        <v>0</v>
      </c>
      <c r="E26" s="139">
        <v>0</v>
      </c>
      <c r="F26" s="140">
        <v>0</v>
      </c>
      <c r="G26" s="141">
        <v>0</v>
      </c>
      <c r="H26" s="151">
        <v>0</v>
      </c>
      <c r="I26" s="164">
        <v>0</v>
      </c>
      <c r="J26" s="165">
        <v>0</v>
      </c>
      <c r="K26" s="166">
        <v>0</v>
      </c>
    </row>
    <row r="27" spans="1:11" x14ac:dyDescent="0.25">
      <c r="A27" s="54" t="s">
        <v>3</v>
      </c>
      <c r="B27" s="56" t="s">
        <v>94</v>
      </c>
      <c r="C27" s="54" t="s">
        <v>26</v>
      </c>
      <c r="D27" s="138"/>
      <c r="E27" s="139"/>
      <c r="F27" s="140"/>
      <c r="G27" s="141">
        <v>0</v>
      </c>
      <c r="H27" s="151"/>
      <c r="I27" s="164"/>
      <c r="J27" s="165"/>
      <c r="K27" s="166"/>
    </row>
    <row r="28" spans="1:11" ht="30" x14ac:dyDescent="0.25">
      <c r="A28" s="54" t="s">
        <v>4</v>
      </c>
      <c r="B28" s="56" t="s">
        <v>95</v>
      </c>
      <c r="C28" s="54" t="s">
        <v>26</v>
      </c>
      <c r="D28" s="138"/>
      <c r="E28" s="139"/>
      <c r="F28" s="140"/>
      <c r="G28" s="141">
        <v>0</v>
      </c>
      <c r="H28" s="151"/>
      <c r="I28" s="164"/>
      <c r="J28" s="165"/>
      <c r="K28" s="166"/>
    </row>
    <row r="29" spans="1:11" x14ac:dyDescent="0.25">
      <c r="A29" s="59" t="s">
        <v>27</v>
      </c>
      <c r="B29" s="48" t="s">
        <v>96</v>
      </c>
      <c r="C29" s="54" t="s">
        <v>26</v>
      </c>
      <c r="D29" s="138"/>
      <c r="E29" s="139"/>
      <c r="F29" s="140"/>
      <c r="G29" s="141">
        <v>0</v>
      </c>
      <c r="H29" s="151"/>
      <c r="I29" s="164"/>
      <c r="J29" s="165"/>
      <c r="K29" s="166"/>
    </row>
    <row r="30" spans="1:11" x14ac:dyDescent="0.25">
      <c r="A30" s="60" t="s">
        <v>28</v>
      </c>
      <c r="B30" s="61" t="s">
        <v>97</v>
      </c>
      <c r="C30" s="62" t="s">
        <v>26</v>
      </c>
      <c r="D30" s="143">
        <v>988529.5</v>
      </c>
      <c r="E30" s="144">
        <v>497559.60600000003</v>
      </c>
      <c r="F30" s="145">
        <v>464260.08199999999</v>
      </c>
      <c r="G30" s="146">
        <v>961819.68800000008</v>
      </c>
      <c r="H30" s="154">
        <f>H14</f>
        <v>967025.36699999997</v>
      </c>
      <c r="I30" s="168">
        <f>I14</f>
        <v>516425.63699999999</v>
      </c>
      <c r="J30" s="169">
        <f>J14</f>
        <v>452047.39199999999</v>
      </c>
      <c r="K30" s="170">
        <f>I30+J30</f>
        <v>968473.02899999998</v>
      </c>
    </row>
    <row r="31" spans="1:11" x14ac:dyDescent="0.25">
      <c r="D31" s="63"/>
      <c r="E31" s="63"/>
      <c r="F31" s="63"/>
      <c r="G31" s="63"/>
      <c r="H31" s="63"/>
      <c r="I31" s="63"/>
      <c r="J31" s="63"/>
      <c r="K31" s="63"/>
    </row>
    <row r="32" spans="1:11" x14ac:dyDescent="0.25">
      <c r="D32" s="63"/>
      <c r="E32" s="63"/>
      <c r="F32" s="63"/>
      <c r="G32" s="63"/>
      <c r="H32" s="63"/>
      <c r="I32" s="63"/>
      <c r="J32" s="63"/>
      <c r="K32" s="63"/>
    </row>
    <row r="33" spans="4:11" x14ac:dyDescent="0.25">
      <c r="D33" s="64"/>
      <c r="E33" s="64"/>
      <c r="F33" s="64"/>
      <c r="G33" s="64"/>
      <c r="H33" s="64"/>
      <c r="I33" s="64"/>
      <c r="J33" s="64"/>
      <c r="K33" s="64"/>
    </row>
    <row r="34" spans="4:11" x14ac:dyDescent="0.25">
      <c r="D34" s="64"/>
      <c r="E34" s="64"/>
      <c r="F34" s="64"/>
      <c r="G34" s="64"/>
      <c r="H34" s="64"/>
      <c r="I34" s="64"/>
      <c r="J34" s="64"/>
      <c r="K34" s="64"/>
    </row>
    <row r="35" spans="4:11" x14ac:dyDescent="0.25">
      <c r="D35" s="64"/>
      <c r="E35" s="64"/>
      <c r="F35" s="64"/>
      <c r="G35" s="64"/>
      <c r="H35" s="64"/>
      <c r="I35" s="64"/>
      <c r="J35" s="64"/>
      <c r="K35" s="64"/>
    </row>
  </sheetData>
  <mergeCells count="9">
    <mergeCell ref="A2:A5"/>
    <mergeCell ref="C2:C5"/>
    <mergeCell ref="B2:B5"/>
    <mergeCell ref="D2:G2"/>
    <mergeCell ref="H2:K2"/>
    <mergeCell ref="H3:K3"/>
    <mergeCell ref="I4:K4"/>
    <mergeCell ref="E4:G4"/>
    <mergeCell ref="D3:G3"/>
  </mergeCells>
  <printOptions horizontalCentered="1"/>
  <pageMargins left="1.1811023622047245" right="0.39370078740157483" top="0.39370078740157483" bottom="0.39370078740157483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I49"/>
  <sheetViews>
    <sheetView tabSelected="1" topLeftCell="A4" zoomScale="70" zoomScaleNormal="70" zoomScaleSheetLayoutView="80" workbookViewId="0">
      <selection activeCell="B29" sqref="B29"/>
    </sheetView>
  </sheetViews>
  <sheetFormatPr defaultColWidth="9.140625" defaultRowHeight="15" x14ac:dyDescent="0.25"/>
  <cols>
    <col min="1" max="1" width="5.28515625" style="10" customWidth="1"/>
    <col min="2" max="2" width="62" style="10" customWidth="1"/>
    <col min="3" max="3" width="14.28515625" style="10" customWidth="1"/>
    <col min="4" max="4" width="16.28515625" style="10" customWidth="1"/>
    <col min="5" max="5" width="52.7109375" style="10" customWidth="1"/>
    <col min="6" max="6" width="14" style="10" customWidth="1"/>
    <col min="7" max="7" width="16.7109375" style="10" customWidth="1"/>
    <col min="8" max="8" width="16" style="10" customWidth="1"/>
    <col min="9" max="9" width="35.28515625" style="10" customWidth="1"/>
    <col min="10" max="16384" width="9.140625" style="10"/>
  </cols>
  <sheetData>
    <row r="1" spans="1:9" ht="34.5" customHeight="1" x14ac:dyDescent="0.25">
      <c r="A1" s="213" t="s">
        <v>104</v>
      </c>
      <c r="B1" s="213"/>
      <c r="C1" s="213"/>
      <c r="D1" s="213"/>
      <c r="E1" s="213"/>
      <c r="F1" s="213"/>
      <c r="G1" s="213"/>
      <c r="H1" s="213"/>
      <c r="I1" s="213"/>
    </row>
    <row r="2" spans="1:9" ht="20.25" customHeight="1" x14ac:dyDescent="0.25">
      <c r="A2" s="214" t="s">
        <v>105</v>
      </c>
      <c r="B2" s="214"/>
      <c r="C2" s="214"/>
      <c r="D2" s="214"/>
      <c r="E2" s="214"/>
      <c r="F2" s="214"/>
      <c r="G2" s="214"/>
      <c r="H2" s="214"/>
      <c r="I2" s="214"/>
    </row>
    <row r="3" spans="1:9" ht="20.25" customHeight="1" x14ac:dyDescent="0.25">
      <c r="A3" s="207" t="s">
        <v>5</v>
      </c>
      <c r="B3" s="215" t="s">
        <v>113</v>
      </c>
      <c r="C3" s="215"/>
      <c r="D3" s="215"/>
      <c r="E3" s="216" t="s">
        <v>98</v>
      </c>
      <c r="F3" s="215"/>
      <c r="G3" s="217"/>
      <c r="H3" s="210" t="s">
        <v>114</v>
      </c>
      <c r="I3" s="211" t="s">
        <v>115</v>
      </c>
    </row>
    <row r="4" spans="1:9" ht="91.5" customHeight="1" x14ac:dyDescent="0.25">
      <c r="A4" s="209"/>
      <c r="B4" s="38" t="s">
        <v>6</v>
      </c>
      <c r="C4" s="93" t="s">
        <v>31</v>
      </c>
      <c r="D4" s="92" t="s">
        <v>7</v>
      </c>
      <c r="E4" s="38" t="s">
        <v>6</v>
      </c>
      <c r="F4" s="93" t="s">
        <v>31</v>
      </c>
      <c r="G4" s="38" t="s">
        <v>7</v>
      </c>
      <c r="H4" s="210"/>
      <c r="I4" s="212"/>
    </row>
    <row r="5" spans="1:9" ht="15.75" x14ac:dyDescent="0.25">
      <c r="A5" s="38">
        <v>1</v>
      </c>
      <c r="B5" s="38">
        <v>2</v>
      </c>
      <c r="C5" s="93">
        <v>3</v>
      </c>
      <c r="D5" s="92">
        <v>4</v>
      </c>
      <c r="E5" s="38">
        <v>5</v>
      </c>
      <c r="F5" s="93">
        <v>6</v>
      </c>
      <c r="G5" s="38">
        <v>7</v>
      </c>
      <c r="H5" s="38">
        <v>8</v>
      </c>
      <c r="I5" s="38">
        <v>9</v>
      </c>
    </row>
    <row r="6" spans="1:9" ht="15.75" hidden="1" x14ac:dyDescent="0.25">
      <c r="A6" s="153" t="s">
        <v>0</v>
      </c>
      <c r="B6" s="179" t="s">
        <v>137</v>
      </c>
      <c r="C6" s="207" t="s">
        <v>118</v>
      </c>
      <c r="D6" s="178"/>
      <c r="E6" s="180" t="s">
        <v>137</v>
      </c>
      <c r="F6" s="152"/>
      <c r="G6" s="153"/>
      <c r="H6" s="153"/>
      <c r="I6" s="153"/>
    </row>
    <row r="7" spans="1:9" ht="30.75" hidden="1" customHeight="1" x14ac:dyDescent="0.25">
      <c r="A7" s="84" t="s">
        <v>14</v>
      </c>
      <c r="B7" s="181"/>
      <c r="C7" s="208"/>
      <c r="D7" s="112"/>
      <c r="E7" s="118" t="s">
        <v>123</v>
      </c>
      <c r="F7" s="218"/>
      <c r="G7" s="115">
        <v>6061.5248083333336</v>
      </c>
      <c r="H7" s="115">
        <f>G7-D7</f>
        <v>6061.5248083333336</v>
      </c>
      <c r="I7" s="78"/>
    </row>
    <row r="8" spans="1:9" ht="36.75" hidden="1" customHeight="1" x14ac:dyDescent="0.25">
      <c r="A8" s="99" t="s">
        <v>16</v>
      </c>
      <c r="B8" s="182"/>
      <c r="C8" s="208"/>
      <c r="D8" s="112"/>
      <c r="E8" s="119" t="s">
        <v>124</v>
      </c>
      <c r="F8" s="218"/>
      <c r="G8" s="115">
        <v>2439.7280000000001</v>
      </c>
      <c r="H8" s="115">
        <f t="shared" ref="H8:H17" si="0">G8-D8</f>
        <v>2439.7280000000001</v>
      </c>
      <c r="I8" s="78"/>
    </row>
    <row r="9" spans="1:9" ht="53.25" hidden="1" customHeight="1" x14ac:dyDescent="0.25">
      <c r="A9" s="99" t="s">
        <v>138</v>
      </c>
      <c r="B9" s="182"/>
      <c r="C9" s="208"/>
      <c r="D9" s="112"/>
      <c r="E9" s="120" t="s">
        <v>125</v>
      </c>
      <c r="F9" s="218"/>
      <c r="G9" s="115">
        <v>2232.11753</v>
      </c>
      <c r="H9" s="115">
        <f t="shared" si="0"/>
        <v>2232.11753</v>
      </c>
      <c r="I9" s="78"/>
    </row>
    <row r="10" spans="1:9" ht="51.75" hidden="1" customHeight="1" x14ac:dyDescent="0.25">
      <c r="A10" s="99" t="s">
        <v>139</v>
      </c>
      <c r="B10" s="183"/>
      <c r="C10" s="208"/>
      <c r="D10" s="113"/>
      <c r="E10" s="120" t="s">
        <v>126</v>
      </c>
      <c r="F10" s="218"/>
      <c r="G10" s="115">
        <v>923.06323999999995</v>
      </c>
      <c r="H10" s="115">
        <f t="shared" si="0"/>
        <v>923.06323999999995</v>
      </c>
      <c r="I10" s="100"/>
    </row>
    <row r="11" spans="1:9" ht="51.75" hidden="1" customHeight="1" x14ac:dyDescent="0.25">
      <c r="A11" s="99" t="s">
        <v>140</v>
      </c>
      <c r="B11" s="183"/>
      <c r="C11" s="208"/>
      <c r="D11" s="113"/>
      <c r="E11" s="120" t="s">
        <v>127</v>
      </c>
      <c r="F11" s="218"/>
      <c r="G11" s="115">
        <v>1052.1149399999999</v>
      </c>
      <c r="H11" s="115">
        <f t="shared" si="0"/>
        <v>1052.1149399999999</v>
      </c>
      <c r="I11" s="100"/>
    </row>
    <row r="12" spans="1:9" ht="51.75" hidden="1" customHeight="1" x14ac:dyDescent="0.25">
      <c r="A12" s="99" t="s">
        <v>143</v>
      </c>
      <c r="B12" s="183"/>
      <c r="C12" s="208"/>
      <c r="D12" s="113"/>
      <c r="E12" s="120" t="s">
        <v>128</v>
      </c>
      <c r="F12" s="218"/>
      <c r="G12" s="115">
        <v>774.57874000000004</v>
      </c>
      <c r="H12" s="115">
        <f t="shared" si="0"/>
        <v>774.57874000000004</v>
      </c>
      <c r="I12" s="100"/>
    </row>
    <row r="13" spans="1:9" ht="51.75" hidden="1" customHeight="1" x14ac:dyDescent="0.25">
      <c r="A13" s="99" t="s">
        <v>144</v>
      </c>
      <c r="B13" s="183"/>
      <c r="C13" s="208"/>
      <c r="D13" s="113"/>
      <c r="E13" s="120" t="s">
        <v>129</v>
      </c>
      <c r="F13" s="218"/>
      <c r="G13" s="115">
        <v>461.04950000000002</v>
      </c>
      <c r="H13" s="115">
        <f t="shared" si="0"/>
        <v>461.04950000000002</v>
      </c>
      <c r="I13" s="100"/>
    </row>
    <row r="14" spans="1:9" ht="17.25" hidden="1" customHeight="1" x14ac:dyDescent="0.25">
      <c r="A14" s="184" t="s">
        <v>1</v>
      </c>
      <c r="B14" s="185" t="s">
        <v>141</v>
      </c>
      <c r="C14" s="208"/>
      <c r="D14" s="186"/>
      <c r="E14" s="120" t="s">
        <v>141</v>
      </c>
      <c r="F14" s="218"/>
      <c r="G14" s="115"/>
      <c r="H14" s="115">
        <f t="shared" si="0"/>
        <v>0</v>
      </c>
      <c r="I14" s="100"/>
    </row>
    <row r="15" spans="1:9" ht="51.75" hidden="1" customHeight="1" x14ac:dyDescent="0.25">
      <c r="A15" s="94" t="s">
        <v>17</v>
      </c>
      <c r="B15" s="105" t="s">
        <v>119</v>
      </c>
      <c r="C15" s="208"/>
      <c r="D15" s="110">
        <v>8746.26</v>
      </c>
      <c r="E15" s="109" t="s">
        <v>122</v>
      </c>
      <c r="F15" s="218"/>
      <c r="G15" s="114">
        <v>7307.8071100000006</v>
      </c>
      <c r="H15" s="115">
        <f t="shared" si="0"/>
        <v>-1438.4528899999996</v>
      </c>
      <c r="I15" s="100"/>
    </row>
    <row r="16" spans="1:9" ht="52.5" hidden="1" customHeight="1" x14ac:dyDescent="0.25">
      <c r="A16" s="84" t="s">
        <v>35</v>
      </c>
      <c r="B16" s="106" t="s">
        <v>120</v>
      </c>
      <c r="C16" s="208"/>
      <c r="D16" s="111">
        <v>5744.5683799999997</v>
      </c>
      <c r="E16" s="121" t="s">
        <v>130</v>
      </c>
      <c r="F16" s="219"/>
      <c r="G16" s="122">
        <f>11494723.91/1000</f>
        <v>11494.723910000001</v>
      </c>
      <c r="H16" s="115">
        <f t="shared" si="0"/>
        <v>5750.1555300000009</v>
      </c>
      <c r="I16" s="97"/>
    </row>
    <row r="17" spans="1:9" ht="52.5" hidden="1" customHeight="1" x14ac:dyDescent="0.25">
      <c r="A17" s="237" t="s">
        <v>142</v>
      </c>
      <c r="B17" s="238" t="s">
        <v>121</v>
      </c>
      <c r="C17" s="209"/>
      <c r="D17" s="239">
        <v>3176.8982900000001</v>
      </c>
      <c r="E17" s="123" t="s">
        <v>131</v>
      </c>
      <c r="F17" s="174"/>
      <c r="G17" s="124">
        <f>3345664.78/1000</f>
        <v>3345.6647799999996</v>
      </c>
      <c r="H17" s="115">
        <f t="shared" si="0"/>
        <v>168.76648999999952</v>
      </c>
      <c r="I17" s="177"/>
    </row>
    <row r="18" spans="1:9" ht="15.75" hidden="1" customHeight="1" x14ac:dyDescent="0.25">
      <c r="A18" s="251" t="s">
        <v>8</v>
      </c>
      <c r="B18" s="252"/>
      <c r="C18" s="253"/>
      <c r="D18" s="247">
        <f>SUM(D7:D17)</f>
        <v>17667.72667</v>
      </c>
      <c r="E18" s="248"/>
      <c r="F18" s="249"/>
      <c r="G18" s="250">
        <f>SUM(G7:G17)</f>
        <v>36092.372558333336</v>
      </c>
      <c r="H18" s="250">
        <f>SUM(H7:H17)</f>
        <v>18424.645888333333</v>
      </c>
      <c r="I18" s="246"/>
    </row>
    <row r="19" spans="1:9" ht="20.25" customHeight="1" x14ac:dyDescent="0.25">
      <c r="A19" s="37" t="s">
        <v>0</v>
      </c>
      <c r="B19" s="236" t="s">
        <v>137</v>
      </c>
      <c r="C19" s="208" t="s">
        <v>136</v>
      </c>
      <c r="D19" s="172"/>
      <c r="E19" s="173" t="s">
        <v>137</v>
      </c>
      <c r="F19" s="205" t="s">
        <v>136</v>
      </c>
      <c r="G19" s="175"/>
      <c r="H19" s="176"/>
      <c r="I19" s="177"/>
    </row>
    <row r="20" spans="1:9" ht="52.5" customHeight="1" x14ac:dyDescent="0.25">
      <c r="A20" s="171" t="s">
        <v>14</v>
      </c>
      <c r="B20" s="187" t="s">
        <v>150</v>
      </c>
      <c r="C20" s="208"/>
      <c r="D20" s="172">
        <v>6838.03</v>
      </c>
      <c r="E20" s="173"/>
      <c r="F20" s="205"/>
      <c r="G20" s="175"/>
      <c r="H20" s="176">
        <f>G20-D20</f>
        <v>-6838.03</v>
      </c>
      <c r="I20" s="177"/>
    </row>
    <row r="21" spans="1:9" ht="52.5" customHeight="1" x14ac:dyDescent="0.25">
      <c r="A21" s="171" t="s">
        <v>16</v>
      </c>
      <c r="B21" s="188" t="s">
        <v>151</v>
      </c>
      <c r="C21" s="208"/>
      <c r="D21" s="172">
        <v>7491.53</v>
      </c>
      <c r="E21" s="173"/>
      <c r="F21" s="205"/>
      <c r="G21" s="175"/>
      <c r="H21" s="176">
        <f t="shared" ref="H21:H30" si="1">G21-D21</f>
        <v>-7491.53</v>
      </c>
      <c r="I21" s="177"/>
    </row>
    <row r="22" spans="1:9" ht="52.5" customHeight="1" x14ac:dyDescent="0.25">
      <c r="A22" s="171" t="s">
        <v>138</v>
      </c>
      <c r="B22" s="188" t="s">
        <v>152</v>
      </c>
      <c r="C22" s="208"/>
      <c r="D22" s="172">
        <v>2493.6799999999998</v>
      </c>
      <c r="E22" s="173"/>
      <c r="F22" s="205"/>
      <c r="G22" s="175"/>
      <c r="H22" s="176">
        <f t="shared" si="1"/>
        <v>-2493.6799999999998</v>
      </c>
      <c r="I22" s="177"/>
    </row>
    <row r="23" spans="1:9" ht="52.5" customHeight="1" x14ac:dyDescent="0.25">
      <c r="A23" s="171" t="s">
        <v>139</v>
      </c>
      <c r="B23" s="188" t="s">
        <v>153</v>
      </c>
      <c r="C23" s="208"/>
      <c r="D23" s="172">
        <v>476.57</v>
      </c>
      <c r="E23" s="173"/>
      <c r="F23" s="205"/>
      <c r="G23" s="175"/>
      <c r="H23" s="176">
        <f t="shared" si="1"/>
        <v>-476.57</v>
      </c>
      <c r="I23" s="177"/>
    </row>
    <row r="24" spans="1:9" ht="52.5" customHeight="1" x14ac:dyDescent="0.25">
      <c r="A24" s="171" t="s">
        <v>140</v>
      </c>
      <c r="B24" s="188" t="s">
        <v>154</v>
      </c>
      <c r="C24" s="208"/>
      <c r="D24" s="172">
        <v>629.54999999999995</v>
      </c>
      <c r="E24" s="173"/>
      <c r="F24" s="205"/>
      <c r="G24" s="175"/>
      <c r="H24" s="176">
        <f t="shared" si="1"/>
        <v>-629.54999999999995</v>
      </c>
      <c r="I24" s="177"/>
    </row>
    <row r="25" spans="1:9" ht="52.5" customHeight="1" x14ac:dyDescent="0.25">
      <c r="A25" s="171" t="s">
        <v>143</v>
      </c>
      <c r="B25" s="188" t="s">
        <v>155</v>
      </c>
      <c r="C25" s="208"/>
      <c r="D25" s="172">
        <v>574.57000000000005</v>
      </c>
      <c r="E25" s="173"/>
      <c r="F25" s="205"/>
      <c r="G25" s="175"/>
      <c r="H25" s="176">
        <f t="shared" si="1"/>
        <v>-574.57000000000005</v>
      </c>
      <c r="I25" s="177"/>
    </row>
    <row r="26" spans="1:9" ht="24" customHeight="1" x14ac:dyDescent="0.25">
      <c r="A26" s="171" t="s">
        <v>1</v>
      </c>
      <c r="B26" s="188" t="s">
        <v>141</v>
      </c>
      <c r="C26" s="208"/>
      <c r="D26" s="172"/>
      <c r="E26" s="173" t="s">
        <v>141</v>
      </c>
      <c r="F26" s="205"/>
      <c r="G26" s="175"/>
      <c r="H26" s="176">
        <f t="shared" si="1"/>
        <v>0</v>
      </c>
      <c r="I26" s="177"/>
    </row>
    <row r="27" spans="1:9" ht="35.25" customHeight="1" x14ac:dyDescent="0.25">
      <c r="A27" s="171" t="s">
        <v>17</v>
      </c>
      <c r="B27" s="188"/>
      <c r="C27" s="208"/>
      <c r="D27" s="172"/>
      <c r="E27" s="173" t="s">
        <v>146</v>
      </c>
      <c r="F27" s="205"/>
      <c r="G27" s="175">
        <v>3001.4479300000003</v>
      </c>
      <c r="H27" s="176">
        <f t="shared" si="1"/>
        <v>3001.4479300000003</v>
      </c>
      <c r="I27" s="177"/>
    </row>
    <row r="28" spans="1:9" ht="35.25" customHeight="1" x14ac:dyDescent="0.25">
      <c r="A28" s="171" t="s">
        <v>35</v>
      </c>
      <c r="B28" s="188"/>
      <c r="C28" s="208"/>
      <c r="D28" s="172"/>
      <c r="E28" s="173" t="s">
        <v>145</v>
      </c>
      <c r="F28" s="205"/>
      <c r="G28" s="175">
        <v>246.84529000000001</v>
      </c>
      <c r="H28" s="176">
        <f t="shared" si="1"/>
        <v>246.84529000000001</v>
      </c>
      <c r="I28" s="177"/>
    </row>
    <row r="29" spans="1:9" ht="43.5" customHeight="1" x14ac:dyDescent="0.25">
      <c r="A29" s="171" t="s">
        <v>142</v>
      </c>
      <c r="B29" s="187"/>
      <c r="C29" s="208"/>
      <c r="D29" s="172"/>
      <c r="E29" s="173" t="s">
        <v>147</v>
      </c>
      <c r="F29" s="205"/>
      <c r="G29" s="175">
        <v>172.36704</v>
      </c>
      <c r="H29" s="176">
        <f t="shared" si="1"/>
        <v>172.36704</v>
      </c>
      <c r="I29" s="177"/>
    </row>
    <row r="30" spans="1:9" ht="35.25" customHeight="1" x14ac:dyDescent="0.25">
      <c r="A30" s="171" t="s">
        <v>149</v>
      </c>
      <c r="B30" s="188"/>
      <c r="C30" s="209"/>
      <c r="D30" s="172"/>
      <c r="E30" s="173" t="s">
        <v>148</v>
      </c>
      <c r="F30" s="206"/>
      <c r="G30" s="175">
        <v>1733.1994599999998</v>
      </c>
      <c r="H30" s="176">
        <f t="shared" si="1"/>
        <v>1733.1994599999998</v>
      </c>
      <c r="I30" s="177"/>
    </row>
    <row r="31" spans="1:9" ht="15.75" customHeight="1" x14ac:dyDescent="0.25">
      <c r="A31" s="220" t="s">
        <v>8</v>
      </c>
      <c r="B31" s="221"/>
      <c r="C31" s="222"/>
      <c r="D31" s="108">
        <f>SUM(D20:D30)</f>
        <v>18503.929999999997</v>
      </c>
      <c r="E31" s="102"/>
      <c r="F31" s="107"/>
      <c r="G31" s="116">
        <f>SUM(G20:G30)</f>
        <v>5153.8597200000004</v>
      </c>
      <c r="H31" s="117">
        <f>SUM(H20:H30)</f>
        <v>-13350.070279999998</v>
      </c>
      <c r="I31" s="101"/>
    </row>
    <row r="32" spans="1:9" ht="15.75" hidden="1" customHeight="1" x14ac:dyDescent="0.25">
      <c r="A32" s="220" t="s">
        <v>160</v>
      </c>
      <c r="B32" s="221"/>
      <c r="C32" s="222"/>
      <c r="D32" s="254">
        <f>D18+D31</f>
        <v>36171.656669999997</v>
      </c>
      <c r="E32" s="102"/>
      <c r="F32" s="102"/>
      <c r="G32" s="116">
        <f>G18+G31</f>
        <v>41246.232278333337</v>
      </c>
      <c r="H32" s="117">
        <f>H18+H31</f>
        <v>5074.5756083333345</v>
      </c>
      <c r="I32" s="101"/>
    </row>
    <row r="33" spans="1:9" ht="15.75" x14ac:dyDescent="0.25">
      <c r="A33" s="2"/>
      <c r="B33" s="3"/>
    </row>
    <row r="34" spans="1:9" ht="18" customHeight="1" x14ac:dyDescent="0.25">
      <c r="A34" s="214" t="s">
        <v>106</v>
      </c>
      <c r="B34" s="214"/>
      <c r="C34" s="214"/>
      <c r="D34" s="214"/>
      <c r="E34" s="214"/>
      <c r="F34" s="214"/>
      <c r="G34" s="214"/>
      <c r="H34" s="214"/>
      <c r="I34" s="214"/>
    </row>
    <row r="35" spans="1:9" ht="18" customHeight="1" x14ac:dyDescent="0.25">
      <c r="A35" s="207" t="s">
        <v>5</v>
      </c>
      <c r="B35" s="215" t="s">
        <v>113</v>
      </c>
      <c r="C35" s="215"/>
      <c r="D35" s="215"/>
      <c r="E35" s="216" t="s">
        <v>98</v>
      </c>
      <c r="F35" s="215"/>
      <c r="G35" s="217"/>
      <c r="H35" s="210" t="s">
        <v>114</v>
      </c>
      <c r="I35" s="211" t="s">
        <v>115</v>
      </c>
    </row>
    <row r="36" spans="1:9" ht="95.25" customHeight="1" x14ac:dyDescent="0.25">
      <c r="A36" s="209"/>
      <c r="B36" s="92" t="s">
        <v>6</v>
      </c>
      <c r="C36" s="38" t="s">
        <v>107</v>
      </c>
      <c r="D36" s="38" t="s">
        <v>7</v>
      </c>
      <c r="E36" s="93" t="s">
        <v>6</v>
      </c>
      <c r="F36" s="38" t="s">
        <v>31</v>
      </c>
      <c r="G36" s="38" t="s">
        <v>7</v>
      </c>
      <c r="H36" s="210"/>
      <c r="I36" s="212"/>
    </row>
    <row r="37" spans="1:9" ht="15.75" x14ac:dyDescent="0.25">
      <c r="A37" s="38">
        <v>1</v>
      </c>
      <c r="B37" s="92">
        <v>2</v>
      </c>
      <c r="C37" s="38">
        <v>3</v>
      </c>
      <c r="D37" s="92">
        <v>4</v>
      </c>
      <c r="E37" s="38">
        <v>5</v>
      </c>
      <c r="F37" s="38">
        <v>6</v>
      </c>
      <c r="G37" s="38">
        <v>7</v>
      </c>
      <c r="H37" s="38">
        <v>8</v>
      </c>
      <c r="I37" s="38">
        <v>9</v>
      </c>
    </row>
    <row r="38" spans="1:9" ht="15.75" x14ac:dyDescent="0.25">
      <c r="A38" s="4" t="s">
        <v>0</v>
      </c>
      <c r="B38" s="92" t="s">
        <v>32</v>
      </c>
      <c r="C38" s="4"/>
      <c r="D38" s="77"/>
      <c r="E38" s="92"/>
      <c r="F38" s="4"/>
      <c r="G38" s="77"/>
      <c r="H38" s="36"/>
      <c r="I38" s="36"/>
    </row>
    <row r="39" spans="1:9" ht="15.75" x14ac:dyDescent="0.25">
      <c r="A39" s="223" t="s">
        <v>8</v>
      </c>
      <c r="B39" s="224"/>
      <c r="C39" s="66"/>
      <c r="D39" s="77"/>
      <c r="E39" s="36"/>
      <c r="F39" s="36"/>
      <c r="G39" s="36"/>
      <c r="H39" s="36"/>
      <c r="I39" s="36"/>
    </row>
    <row r="40" spans="1:9" ht="15.75" x14ac:dyDescent="0.25">
      <c r="A40" s="225" t="s">
        <v>108</v>
      </c>
      <c r="B40" s="225"/>
      <c r="C40" s="225"/>
      <c r="D40" s="225"/>
      <c r="E40" s="225"/>
      <c r="F40" s="225"/>
      <c r="G40" s="225"/>
      <c r="H40" s="225"/>
      <c r="I40" s="225"/>
    </row>
    <row r="41" spans="1:9" ht="15.75" x14ac:dyDescent="0.25">
      <c r="A41" s="83"/>
      <c r="B41" s="83"/>
    </row>
    <row r="42" spans="1:9" ht="17.25" customHeight="1" x14ac:dyDescent="0.25">
      <c r="A42" s="214" t="s">
        <v>109</v>
      </c>
      <c r="B42" s="214"/>
      <c r="C42" s="214"/>
      <c r="D42" s="214"/>
      <c r="E42" s="214"/>
      <c r="F42" s="214"/>
      <c r="G42" s="214"/>
      <c r="H42" s="214"/>
      <c r="I42" s="214"/>
    </row>
    <row r="43" spans="1:9" ht="17.25" customHeight="1" x14ac:dyDescent="0.25">
      <c r="A43" s="207" t="s">
        <v>5</v>
      </c>
      <c r="B43" s="215" t="s">
        <v>113</v>
      </c>
      <c r="C43" s="215"/>
      <c r="D43" s="215"/>
      <c r="E43" s="216" t="s">
        <v>98</v>
      </c>
      <c r="F43" s="215"/>
      <c r="G43" s="217"/>
      <c r="H43" s="210" t="s">
        <v>114</v>
      </c>
      <c r="I43" s="211" t="s">
        <v>115</v>
      </c>
    </row>
    <row r="44" spans="1:9" ht="86.25" customHeight="1" x14ac:dyDescent="0.25">
      <c r="A44" s="209"/>
      <c r="B44" s="92" t="s">
        <v>6</v>
      </c>
      <c r="C44" s="38" t="s">
        <v>107</v>
      </c>
      <c r="D44" s="38" t="s">
        <v>7</v>
      </c>
      <c r="E44" s="93" t="s">
        <v>6</v>
      </c>
      <c r="F44" s="38" t="s">
        <v>31</v>
      </c>
      <c r="G44" s="38" t="s">
        <v>7</v>
      </c>
      <c r="H44" s="210"/>
      <c r="I44" s="212"/>
    </row>
    <row r="45" spans="1:9" ht="15.75" x14ac:dyDescent="0.25">
      <c r="A45" s="38">
        <v>1</v>
      </c>
      <c r="B45" s="92">
        <v>2</v>
      </c>
      <c r="C45" s="38">
        <v>3</v>
      </c>
      <c r="D45" s="92">
        <v>4</v>
      </c>
      <c r="E45" s="38">
        <v>5</v>
      </c>
      <c r="F45" s="38">
        <v>6</v>
      </c>
      <c r="G45" s="38">
        <v>7</v>
      </c>
      <c r="H45" s="38">
        <v>8</v>
      </c>
      <c r="I45" s="38">
        <v>9</v>
      </c>
    </row>
    <row r="46" spans="1:9" ht="15.75" x14ac:dyDescent="0.25">
      <c r="A46" s="4" t="s">
        <v>0</v>
      </c>
      <c r="B46" s="92" t="s">
        <v>32</v>
      </c>
      <c r="C46" s="4"/>
      <c r="D46" s="77"/>
      <c r="E46" s="92"/>
      <c r="F46" s="4"/>
      <c r="G46" s="77"/>
      <c r="H46" s="36"/>
      <c r="I46" s="36"/>
    </row>
    <row r="47" spans="1:9" ht="15.75" x14ac:dyDescent="0.25">
      <c r="A47" s="223" t="s">
        <v>8</v>
      </c>
      <c r="B47" s="224"/>
      <c r="C47" s="66"/>
      <c r="D47" s="77"/>
      <c r="E47" s="36"/>
      <c r="F47" s="36"/>
      <c r="G47" s="36"/>
      <c r="H47" s="36"/>
      <c r="I47" s="36"/>
    </row>
    <row r="48" spans="1:9" ht="15.75" x14ac:dyDescent="0.25">
      <c r="A48" s="225" t="s">
        <v>110</v>
      </c>
      <c r="B48" s="225"/>
      <c r="C48" s="225"/>
      <c r="D48" s="225"/>
      <c r="E48" s="225"/>
      <c r="F48" s="225"/>
      <c r="G48" s="225"/>
      <c r="H48" s="225"/>
      <c r="I48" s="225"/>
    </row>
    <row r="49" spans="1:2" ht="15.75" x14ac:dyDescent="0.25">
      <c r="A49" s="2"/>
      <c r="B49" s="3"/>
    </row>
  </sheetData>
  <mergeCells count="30">
    <mergeCell ref="A47:B47"/>
    <mergeCell ref="A48:I48"/>
    <mergeCell ref="A39:B39"/>
    <mergeCell ref="A40:I40"/>
    <mergeCell ref="A42:I42"/>
    <mergeCell ref="A43:A44"/>
    <mergeCell ref="B43:D43"/>
    <mergeCell ref="E43:G43"/>
    <mergeCell ref="H43:H44"/>
    <mergeCell ref="I43:I44"/>
    <mergeCell ref="A1:I1"/>
    <mergeCell ref="A2:I2"/>
    <mergeCell ref="A3:A4"/>
    <mergeCell ref="B3:D3"/>
    <mergeCell ref="E3:G3"/>
    <mergeCell ref="H3:H4"/>
    <mergeCell ref="I3:I4"/>
    <mergeCell ref="F19:F30"/>
    <mergeCell ref="C6:C17"/>
    <mergeCell ref="C19:C30"/>
    <mergeCell ref="H35:H36"/>
    <mergeCell ref="I35:I36"/>
    <mergeCell ref="F7:F16"/>
    <mergeCell ref="A31:C31"/>
    <mergeCell ref="A34:I34"/>
    <mergeCell ref="A35:A36"/>
    <mergeCell ref="B35:D35"/>
    <mergeCell ref="E35:G35"/>
    <mergeCell ref="A18:C18"/>
    <mergeCell ref="A32:C32"/>
  </mergeCells>
  <printOptions horizontalCentered="1"/>
  <pageMargins left="0.39370078740157483" right="0.39370078740157483" top="1.1811023622047245" bottom="0.39370078740157483" header="0" footer="0"/>
  <pageSetup paperSize="9" scale="54" fitToHeight="2" orientation="landscape" r:id="rId1"/>
  <headerFooter alignWithMargins="0"/>
  <rowBreaks count="1" manualBreakCount="1">
    <brk id="3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P7"/>
  <sheetViews>
    <sheetView zoomScale="75" zoomScaleNormal="75" workbookViewId="0">
      <selection activeCell="U35" sqref="U35"/>
    </sheetView>
  </sheetViews>
  <sheetFormatPr defaultColWidth="9.140625" defaultRowHeight="15" x14ac:dyDescent="0.25"/>
  <cols>
    <col min="1" max="1" width="5.28515625" style="10" customWidth="1"/>
    <col min="2" max="2" width="21.7109375" style="10" customWidth="1"/>
    <col min="3" max="3" width="13.5703125" style="10" customWidth="1"/>
    <col min="4" max="4" width="12.28515625" style="10" hidden="1" customWidth="1"/>
    <col min="5" max="5" width="12.28515625" style="10" customWidth="1"/>
    <col min="6" max="8" width="12.28515625" style="10" hidden="1" customWidth="1"/>
    <col min="9" max="9" width="25.42578125" style="10" customWidth="1"/>
    <col min="10" max="10" width="12.140625" style="10" customWidth="1"/>
    <col min="11" max="11" width="11" style="10" hidden="1" customWidth="1"/>
    <col min="12" max="12" width="11.7109375" style="10" customWidth="1"/>
    <col min="13" max="13" width="11" style="10" hidden="1" customWidth="1"/>
    <col min="14" max="14" width="11.5703125" style="10" hidden="1" customWidth="1"/>
    <col min="15" max="15" width="11" style="10" hidden="1" customWidth="1"/>
    <col min="16" max="16384" width="9.140625" style="10"/>
  </cols>
  <sheetData>
    <row r="1" spans="1:16" ht="38.25" customHeight="1" x14ac:dyDescent="0.25">
      <c r="A1" s="226" t="s">
        <v>111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</row>
    <row r="2" spans="1:16" ht="15.75" x14ac:dyDescent="0.25">
      <c r="A2" s="207" t="s">
        <v>9</v>
      </c>
      <c r="B2" s="215" t="s">
        <v>113</v>
      </c>
      <c r="C2" s="215"/>
      <c r="D2" s="215"/>
      <c r="E2" s="215"/>
      <c r="F2" s="215"/>
      <c r="G2" s="215"/>
      <c r="H2" s="215"/>
      <c r="I2" s="216" t="s">
        <v>98</v>
      </c>
      <c r="J2" s="215"/>
      <c r="K2" s="215"/>
      <c r="L2" s="79"/>
      <c r="M2" s="79"/>
      <c r="N2" s="79"/>
      <c r="O2" s="80"/>
      <c r="P2" s="65"/>
    </row>
    <row r="3" spans="1:16" ht="39.75" customHeight="1" x14ac:dyDescent="0.25">
      <c r="A3" s="208"/>
      <c r="B3" s="211" t="s">
        <v>13</v>
      </c>
      <c r="C3" s="207" t="s">
        <v>10</v>
      </c>
      <c r="D3" s="227" t="s">
        <v>11</v>
      </c>
      <c r="E3" s="228"/>
      <c r="F3" s="228"/>
      <c r="G3" s="228"/>
      <c r="H3" s="229"/>
      <c r="I3" s="207" t="s">
        <v>13</v>
      </c>
      <c r="J3" s="207" t="s">
        <v>10</v>
      </c>
      <c r="K3" s="227" t="s">
        <v>11</v>
      </c>
      <c r="L3" s="228"/>
      <c r="M3" s="228"/>
      <c r="N3" s="228"/>
      <c r="O3" s="229"/>
      <c r="P3" s="65"/>
    </row>
    <row r="4" spans="1:16" ht="26.25" customHeight="1" x14ac:dyDescent="0.25">
      <c r="A4" s="209"/>
      <c r="B4" s="212"/>
      <c r="C4" s="209"/>
      <c r="D4" s="37" t="s">
        <v>118</v>
      </c>
      <c r="E4" s="37" t="s">
        <v>136</v>
      </c>
      <c r="F4" s="37" t="s">
        <v>156</v>
      </c>
      <c r="G4" s="37" t="s">
        <v>157</v>
      </c>
      <c r="H4" s="37" t="s">
        <v>158</v>
      </c>
      <c r="I4" s="209"/>
      <c r="J4" s="209"/>
      <c r="K4" s="37" t="s">
        <v>118</v>
      </c>
      <c r="L4" s="37" t="s">
        <v>136</v>
      </c>
      <c r="M4" s="37" t="s">
        <v>156</v>
      </c>
      <c r="N4" s="37" t="s">
        <v>157</v>
      </c>
      <c r="O4" s="37" t="s">
        <v>158</v>
      </c>
      <c r="P4" s="65"/>
    </row>
    <row r="5" spans="1:16" ht="15.75" x14ac:dyDescent="0.25">
      <c r="A5" s="38">
        <v>1</v>
      </c>
      <c r="B5" s="38">
        <v>2</v>
      </c>
      <c r="C5" s="38">
        <v>3</v>
      </c>
      <c r="D5" s="38"/>
      <c r="E5" s="38">
        <v>4</v>
      </c>
      <c r="F5" s="38"/>
      <c r="G5" s="38"/>
      <c r="H5" s="38"/>
      <c r="I5" s="38">
        <v>5</v>
      </c>
      <c r="J5" s="38">
        <v>6</v>
      </c>
      <c r="K5" s="38"/>
      <c r="L5" s="38">
        <v>7</v>
      </c>
      <c r="M5" s="38">
        <v>13</v>
      </c>
      <c r="N5" s="38">
        <v>7</v>
      </c>
      <c r="O5" s="38">
        <f>N5+1</f>
        <v>8</v>
      </c>
      <c r="P5" s="65"/>
    </row>
    <row r="6" spans="1:16" ht="37.5" customHeight="1" x14ac:dyDescent="0.25">
      <c r="A6" s="15" t="s">
        <v>0</v>
      </c>
      <c r="B6" s="16" t="s">
        <v>29</v>
      </c>
      <c r="C6" s="81" t="s">
        <v>12</v>
      </c>
      <c r="D6" s="125">
        <v>49767.21</v>
      </c>
      <c r="E6" s="125">
        <v>51913.683090819977</v>
      </c>
      <c r="F6" s="67"/>
      <c r="G6" s="240"/>
      <c r="H6" s="67"/>
      <c r="I6" s="16" t="s">
        <v>29</v>
      </c>
      <c r="J6" s="81" t="s">
        <v>12</v>
      </c>
      <c r="K6" s="125">
        <v>70686.932949655966</v>
      </c>
      <c r="L6" s="125">
        <f>[1]Анадырь!$E$113</f>
        <v>52240.951910724922</v>
      </c>
      <c r="M6" s="67"/>
      <c r="N6" s="240"/>
      <c r="O6" s="67"/>
      <c r="P6" s="65"/>
    </row>
    <row r="7" spans="1:16" ht="15.75" x14ac:dyDescent="0.25">
      <c r="A7" s="12"/>
      <c r="B7" s="13"/>
      <c r="C7" s="14"/>
      <c r="D7" s="14"/>
    </row>
  </sheetData>
  <mergeCells count="10">
    <mergeCell ref="A1:N1"/>
    <mergeCell ref="A2:A4"/>
    <mergeCell ref="I3:I4"/>
    <mergeCell ref="J3:J4"/>
    <mergeCell ref="K3:O3"/>
    <mergeCell ref="B2:H2"/>
    <mergeCell ref="I2:K2"/>
    <mergeCell ref="B3:B4"/>
    <mergeCell ref="C3:C4"/>
    <mergeCell ref="D3:H3"/>
  </mergeCells>
  <printOptions horizontalCentered="1"/>
  <pageMargins left="1.1811023622047245" right="0.39370078740157483" top="0.39370078740157483" bottom="0.39370078740157483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  <pageSetUpPr fitToPage="1"/>
  </sheetPr>
  <dimension ref="A1:K16"/>
  <sheetViews>
    <sheetView zoomScale="80" zoomScaleNormal="80" zoomScaleSheetLayoutView="80" workbookViewId="0">
      <selection activeCell="C22" sqref="C22"/>
    </sheetView>
  </sheetViews>
  <sheetFormatPr defaultColWidth="9.140625" defaultRowHeight="15" x14ac:dyDescent="0.25"/>
  <cols>
    <col min="1" max="1" width="5.28515625" style="10" customWidth="1"/>
    <col min="2" max="2" width="45.5703125" style="10" customWidth="1"/>
    <col min="3" max="3" width="13.5703125" style="10" customWidth="1"/>
    <col min="4" max="4" width="14.28515625" style="10" hidden="1" customWidth="1"/>
    <col min="5" max="5" width="13.140625" style="10" hidden="1" customWidth="1"/>
    <col min="6" max="6" width="13.7109375" style="10" hidden="1" customWidth="1"/>
    <col min="7" max="7" width="43.140625" style="10" hidden="1" customWidth="1"/>
    <col min="8" max="8" width="14.28515625" style="10" customWidth="1"/>
    <col min="9" max="9" width="13.140625" style="10" customWidth="1"/>
    <col min="10" max="10" width="13.7109375" style="10" customWidth="1"/>
    <col min="11" max="11" width="43.140625" style="10" customWidth="1"/>
    <col min="12" max="16384" width="9.140625" style="10"/>
  </cols>
  <sheetData>
    <row r="1" spans="1:11" ht="23.25" customHeight="1" x14ac:dyDescent="0.25">
      <c r="A1" s="214" t="s">
        <v>112</v>
      </c>
      <c r="B1" s="214"/>
      <c r="C1" s="214"/>
      <c r="D1" s="214"/>
      <c r="E1" s="214"/>
      <c r="F1" s="214"/>
      <c r="G1" s="214"/>
    </row>
    <row r="2" spans="1:11" ht="18.75" customHeight="1" x14ac:dyDescent="0.25">
      <c r="A2" s="232" t="s">
        <v>9</v>
      </c>
      <c r="B2" s="232" t="s">
        <v>13</v>
      </c>
      <c r="C2" s="232" t="s">
        <v>10</v>
      </c>
      <c r="D2" s="235"/>
      <c r="E2" s="235"/>
      <c r="F2" s="235"/>
      <c r="G2" s="235"/>
      <c r="H2" s="235"/>
      <c r="I2" s="235"/>
      <c r="J2" s="235"/>
      <c r="K2" s="235"/>
    </row>
    <row r="3" spans="1:11" ht="20.25" customHeight="1" x14ac:dyDescent="0.25">
      <c r="A3" s="233"/>
      <c r="B3" s="233"/>
      <c r="C3" s="233"/>
      <c r="D3" s="241" t="s">
        <v>118</v>
      </c>
      <c r="E3" s="242"/>
      <c r="F3" s="230" t="s">
        <v>116</v>
      </c>
      <c r="G3" s="230" t="s">
        <v>115</v>
      </c>
      <c r="H3" s="241" t="s">
        <v>136</v>
      </c>
      <c r="I3" s="242"/>
      <c r="J3" s="230" t="s">
        <v>116</v>
      </c>
      <c r="K3" s="230" t="s">
        <v>115</v>
      </c>
    </row>
    <row r="4" spans="1:11" ht="18" customHeight="1" x14ac:dyDescent="0.25">
      <c r="A4" s="234"/>
      <c r="B4" s="234"/>
      <c r="C4" s="234"/>
      <c r="D4" s="243" t="s">
        <v>58</v>
      </c>
      <c r="E4" s="244" t="s">
        <v>59</v>
      </c>
      <c r="F4" s="231"/>
      <c r="G4" s="231"/>
      <c r="H4" s="243" t="s">
        <v>58</v>
      </c>
      <c r="I4" s="244" t="s">
        <v>59</v>
      </c>
      <c r="J4" s="231"/>
      <c r="K4" s="231"/>
    </row>
    <row r="5" spans="1:11" ht="15" customHeight="1" x14ac:dyDescent="0.25">
      <c r="A5" s="96">
        <v>1</v>
      </c>
      <c r="B5" s="87">
        <v>2</v>
      </c>
      <c r="C5" s="87">
        <v>3</v>
      </c>
      <c r="D5" s="189"/>
      <c r="E5" s="245"/>
      <c r="F5" s="87"/>
      <c r="G5" s="87"/>
      <c r="H5" s="189">
        <v>4</v>
      </c>
      <c r="I5" s="245">
        <v>5</v>
      </c>
      <c r="J5" s="87">
        <v>6</v>
      </c>
      <c r="K5" s="87">
        <v>7</v>
      </c>
    </row>
    <row r="6" spans="1:11" ht="15.75" customHeight="1" x14ac:dyDescent="0.25">
      <c r="A6" s="5" t="s">
        <v>38</v>
      </c>
      <c r="B6" s="88" t="s">
        <v>19</v>
      </c>
      <c r="C6" s="89"/>
      <c r="D6" s="89"/>
      <c r="E6" s="89"/>
      <c r="F6" s="89"/>
      <c r="G6" s="90"/>
      <c r="H6" s="89"/>
      <c r="I6" s="89"/>
      <c r="J6" s="89"/>
      <c r="K6" s="90"/>
    </row>
    <row r="7" spans="1:11" s="1" customFormat="1" ht="82.5" customHeight="1" x14ac:dyDescent="0.25">
      <c r="A7" s="20" t="s">
        <v>36</v>
      </c>
      <c r="B7" s="71" t="s">
        <v>20</v>
      </c>
      <c r="C7" s="69" t="s">
        <v>15</v>
      </c>
      <c r="D7" s="70">
        <v>100</v>
      </c>
      <c r="E7" s="82">
        <v>100</v>
      </c>
      <c r="F7" s="82">
        <v>0</v>
      </c>
      <c r="G7" s="82"/>
      <c r="H7" s="255">
        <f t="shared" ref="H7:I7" si="0">H8/H9*100</f>
        <v>100</v>
      </c>
      <c r="I7" s="82">
        <f t="shared" si="0"/>
        <v>100</v>
      </c>
      <c r="J7" s="82">
        <v>0</v>
      </c>
      <c r="K7" s="82"/>
    </row>
    <row r="8" spans="1:11" ht="28.5" customHeight="1" x14ac:dyDescent="0.25">
      <c r="A8" s="19" t="s">
        <v>14</v>
      </c>
      <c r="B8" s="71" t="s">
        <v>40</v>
      </c>
      <c r="C8" s="18" t="s">
        <v>44</v>
      </c>
      <c r="D8" s="70">
        <v>988.52987800000005</v>
      </c>
      <c r="E8" s="70">
        <v>961.81968800000004</v>
      </c>
      <c r="F8" s="70">
        <f>E8-D8</f>
        <v>-26.710190000000011</v>
      </c>
      <c r="G8" s="70"/>
      <c r="H8" s="255">
        <v>967.02536699999996</v>
      </c>
      <c r="I8" s="70">
        <v>968.473029</v>
      </c>
      <c r="J8" s="70">
        <f>I8-H8</f>
        <v>1.4476620000000366</v>
      </c>
      <c r="K8" s="70"/>
    </row>
    <row r="9" spans="1:11" ht="36" customHeight="1" x14ac:dyDescent="0.25">
      <c r="A9" s="19" t="s">
        <v>16</v>
      </c>
      <c r="B9" s="71" t="s">
        <v>41</v>
      </c>
      <c r="C9" s="18" t="s">
        <v>44</v>
      </c>
      <c r="D9" s="11">
        <v>988.52987800000005</v>
      </c>
      <c r="E9" s="70">
        <v>961.81968800000004</v>
      </c>
      <c r="F9" s="70">
        <f t="shared" ref="F9" si="1">E9-D9</f>
        <v>-26.710190000000011</v>
      </c>
      <c r="G9" s="70"/>
      <c r="H9" s="256">
        <v>967.02536699999996</v>
      </c>
      <c r="I9" s="70">
        <v>968.473029</v>
      </c>
      <c r="J9" s="70">
        <f t="shared" ref="J9" si="2">I9-H9</f>
        <v>1.4476620000000366</v>
      </c>
      <c r="K9" s="70"/>
    </row>
    <row r="10" spans="1:11" ht="79.5" customHeight="1" x14ac:dyDescent="0.25">
      <c r="A10" s="19" t="s">
        <v>34</v>
      </c>
      <c r="B10" s="68" t="s">
        <v>22</v>
      </c>
      <c r="C10" s="18" t="s">
        <v>15</v>
      </c>
      <c r="D10" s="70">
        <v>100</v>
      </c>
      <c r="E10" s="70">
        <v>52.083333333333336</v>
      </c>
      <c r="F10" s="70">
        <v>0</v>
      </c>
      <c r="G10" s="70"/>
      <c r="H10" s="255">
        <f t="shared" ref="H10:I10" si="3">H11/H12*100</f>
        <v>100</v>
      </c>
      <c r="I10" s="70">
        <f t="shared" si="3"/>
        <v>100</v>
      </c>
      <c r="J10" s="70">
        <v>0</v>
      </c>
      <c r="K10" s="70"/>
    </row>
    <row r="11" spans="1:11" ht="65.25" customHeight="1" x14ac:dyDescent="0.25">
      <c r="A11" s="17" t="s">
        <v>17</v>
      </c>
      <c r="B11" s="71" t="s">
        <v>42</v>
      </c>
      <c r="C11" s="18" t="s">
        <v>33</v>
      </c>
      <c r="D11" s="72">
        <v>96</v>
      </c>
      <c r="E11" s="72">
        <v>50</v>
      </c>
      <c r="F11" s="70">
        <v>0</v>
      </c>
      <c r="G11" s="72"/>
      <c r="H11" s="257">
        <v>96</v>
      </c>
      <c r="I11" s="72">
        <v>96</v>
      </c>
      <c r="J11" s="70">
        <v>0</v>
      </c>
      <c r="K11" s="72"/>
    </row>
    <row r="12" spans="1:11" ht="20.25" customHeight="1" x14ac:dyDescent="0.25">
      <c r="A12" s="21" t="s">
        <v>35</v>
      </c>
      <c r="B12" s="73" t="s">
        <v>43</v>
      </c>
      <c r="C12" s="39" t="s">
        <v>33</v>
      </c>
      <c r="D12" s="74">
        <v>96</v>
      </c>
      <c r="E12" s="74">
        <v>96</v>
      </c>
      <c r="F12" s="74">
        <v>0</v>
      </c>
      <c r="G12" s="74"/>
      <c r="H12" s="258">
        <v>96</v>
      </c>
      <c r="I12" s="74">
        <v>96</v>
      </c>
      <c r="J12" s="74">
        <v>0</v>
      </c>
      <c r="K12" s="74"/>
    </row>
    <row r="13" spans="1:11" ht="15.75" customHeight="1" x14ac:dyDescent="0.25">
      <c r="A13" s="7" t="s">
        <v>39</v>
      </c>
      <c r="B13" s="88" t="s">
        <v>21</v>
      </c>
      <c r="C13" s="89"/>
      <c r="D13" s="89"/>
      <c r="E13" s="89"/>
      <c r="F13" s="89"/>
      <c r="G13" s="90"/>
      <c r="H13" s="89"/>
      <c r="I13" s="89"/>
      <c r="J13" s="89"/>
      <c r="K13" s="90"/>
    </row>
    <row r="14" spans="1:11" ht="36.75" customHeight="1" x14ac:dyDescent="0.25">
      <c r="A14" s="6">
        <v>1</v>
      </c>
      <c r="B14" s="85" t="s">
        <v>47</v>
      </c>
      <c r="C14" s="75" t="s">
        <v>18</v>
      </c>
      <c r="D14" s="75">
        <v>0</v>
      </c>
      <c r="E14" s="98">
        <f>E15/E16</f>
        <v>5.3814498258942702</v>
      </c>
      <c r="F14" s="104">
        <f>E14-D14</f>
        <v>5.3814498258942702</v>
      </c>
      <c r="G14" s="91"/>
      <c r="H14" s="259">
        <v>0</v>
      </c>
      <c r="I14" s="98">
        <f>I15/I16</f>
        <v>0</v>
      </c>
      <c r="J14" s="104">
        <f>I14-H14</f>
        <v>0</v>
      </c>
      <c r="K14" s="91"/>
    </row>
    <row r="15" spans="1:11" ht="32.25" customHeight="1" x14ac:dyDescent="0.25">
      <c r="A15" s="8" t="s">
        <v>14</v>
      </c>
      <c r="B15" s="85" t="s">
        <v>45</v>
      </c>
      <c r="C15" s="24" t="s">
        <v>33</v>
      </c>
      <c r="D15" s="25">
        <v>0</v>
      </c>
      <c r="E15" s="24">
        <v>85</v>
      </c>
      <c r="F15" s="24">
        <f>E15-D15</f>
        <v>85</v>
      </c>
      <c r="G15" s="24" t="s">
        <v>132</v>
      </c>
      <c r="H15" s="260">
        <v>0</v>
      </c>
      <c r="I15" s="24">
        <v>0</v>
      </c>
      <c r="J15" s="24">
        <f>I15-H15</f>
        <v>0</v>
      </c>
      <c r="K15" s="24"/>
    </row>
    <row r="16" spans="1:11" ht="56.25" customHeight="1" x14ac:dyDescent="0.25">
      <c r="A16" s="9" t="s">
        <v>16</v>
      </c>
      <c r="B16" s="76" t="s">
        <v>46</v>
      </c>
      <c r="C16" s="22" t="s">
        <v>37</v>
      </c>
      <c r="D16" s="23">
        <v>15.785</v>
      </c>
      <c r="E16" s="103">
        <v>15.795</v>
      </c>
      <c r="F16" s="86">
        <f>E16-D16</f>
        <v>9.9999999999997868E-3</v>
      </c>
      <c r="G16" s="147" t="s">
        <v>133</v>
      </c>
      <c r="H16" s="261">
        <v>15.785</v>
      </c>
      <c r="I16" s="103">
        <v>17.372</v>
      </c>
      <c r="J16" s="86">
        <f>I16-H16</f>
        <v>1.5869999999999997</v>
      </c>
      <c r="K16" s="147" t="s">
        <v>159</v>
      </c>
    </row>
  </sheetData>
  <mergeCells count="12">
    <mergeCell ref="H2:K2"/>
    <mergeCell ref="H3:I3"/>
    <mergeCell ref="J3:J4"/>
    <mergeCell ref="K3:K4"/>
    <mergeCell ref="D3:E3"/>
    <mergeCell ref="G3:G4"/>
    <mergeCell ref="A1:G1"/>
    <mergeCell ref="C2:C4"/>
    <mergeCell ref="B2:B4"/>
    <mergeCell ref="A2:A4"/>
    <mergeCell ref="D2:G2"/>
    <mergeCell ref="F3:F4"/>
  </mergeCells>
  <printOptions horizontalCentered="1"/>
  <pageMargins left="0.39370078740157483" right="0.39370078740157483" top="1.1811023622047245" bottom="0.39370078740157483" header="0" footer="0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раздел 1</vt:lpstr>
      <vt:lpstr>раздел 2</vt:lpstr>
      <vt:lpstr>раздел 3</vt:lpstr>
      <vt:lpstr>раздел 4</vt:lpstr>
      <vt:lpstr>раздел 5</vt:lpstr>
      <vt:lpstr>'раздел 3'!Заголовки_для_печати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2023-03-30T05:39:01Z</cp:lastPrinted>
  <dcterms:created xsi:type="dcterms:W3CDTF">1996-10-08T23:32:33Z</dcterms:created>
  <dcterms:modified xsi:type="dcterms:W3CDTF">2026-06-08T23:03:47Z</dcterms:modified>
</cp:coreProperties>
</file>