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8060" yWindow="0" windowWidth="10020" windowHeight="12300" tabRatio="830" activeTab="2"/>
  </bookViews>
  <sheets>
    <sheet name="раздел 1" sheetId="29" r:id="rId1"/>
    <sheet name="раздел 2" sheetId="30" r:id="rId2"/>
    <sheet name="раздел 3" sheetId="28" r:id="rId3"/>
    <sheet name="раздел 4" sheetId="33" r:id="rId4"/>
    <sheet name="раздел 5" sheetId="3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lekBase">[2]PP_elektro!$A$3:$K$603</definedName>
    <definedName name="GBTSM.XLS">#REF!</definedName>
    <definedName name="Gost">[1]ИД!$B$545:$B$549</definedName>
    <definedName name="idt">[3]ID_Otopl!$C$4:$AK$45</definedName>
    <definedName name="napr">[1]ИД!$D$710:$D$735</definedName>
    <definedName name="Print_Area">#REF!</definedName>
    <definedName name="ProchBase">[4]PP_prochie!$A$3:$N$603</definedName>
    <definedName name="StokiBase">[2]PP_stoki!$A$3:$O$603</definedName>
    <definedName name="SvalkaBase">[2]PP_svalka!$A$3:$M$603</definedName>
    <definedName name="tar">[1]ИД!$B$601:$B$607</definedName>
    <definedName name="TboBase">[2]PP_tbo!$A$3:$N$603</definedName>
    <definedName name="TeploBase">[2]PP_otopl!$A$3:$J$603</definedName>
    <definedName name="VodaBase">'[2]PP Voda'!$A$3:$W$603</definedName>
    <definedName name="анализы">[5]БАЗА!$A$67:$A$80</definedName>
    <definedName name="аэ">#REF!</definedName>
    <definedName name="_xlnm.Database">#REF!</definedName>
    <definedName name="бд">'[6]От табл 11'!#REF!</definedName>
    <definedName name="бф">#REF!</definedName>
    <definedName name="вариант">[7]все!$B$188:$B$191</definedName>
    <definedName name="вариант_расчета_код">[8]Настройка!$C$3</definedName>
    <definedName name="Варианты">[7]База!#REF!</definedName>
    <definedName name="взносы">#REF!</definedName>
    <definedName name="вид_тарифа">[7]разное!$C$90:$C$91</definedName>
    <definedName name="вид_тарифа_1">[7]разное!$C$95:$C$96</definedName>
    <definedName name="Внутрицеховые">[7]Основ.показ.!#REF!</definedName>
    <definedName name="вс">#REF!</definedName>
    <definedName name="всестатьи">[9]разное!$C$63:$C$77</definedName>
    <definedName name="втот">#REF!</definedName>
    <definedName name="Гараж">[7]все!$B$27:$B$33</definedName>
    <definedName name="год">[8]Настройка!$B$1</definedName>
    <definedName name="данет">[10]ИСХДАННЫЕ!$V$196:$V$197</definedName>
    <definedName name="данные">[11]данные!$A$171:$E$197</definedName>
    <definedName name="двор">[12]нраб!$B$86:$F$89</definedName>
    <definedName name="двот">[12]тарифы!$B$40:$E$40</definedName>
    <definedName name="диам">[7]все!$D$45:$D$65</definedName>
    <definedName name="диаметр">[13]все!$D$45:$D$65</definedName>
    <definedName name="диаметр2">[10]НОРМЫ!$A$381:$A$404</definedName>
    <definedName name="диаметры">[10]НОРМЫ!$A$28:$A$50</definedName>
    <definedName name="дн">[7]все!$B$35:$B$36</definedName>
    <definedName name="до">#REF!</definedName>
    <definedName name="доза">[7]все!$B$182:$B$183</definedName>
    <definedName name="допоборуд">[7]все!$B$101:$B$109</definedName>
    <definedName name="дот">#REF!</definedName>
    <definedName name="ЕСН">#REF!</definedName>
    <definedName name="ЕСН_процент">[8]ФОТ!$D$15</definedName>
    <definedName name="етс">[12]етс!$B$5:$T$15</definedName>
    <definedName name="етс1">#REF!</definedName>
    <definedName name="закл">[14]етс!$A$12:$B$31</definedName>
    <definedName name="защ">[12]нраб!$A$67:$G$85</definedName>
    <definedName name="зон">#REF!</definedName>
    <definedName name="зона">[7]Основ.показ.!#REF!</definedName>
    <definedName name="имя">#REF!</definedName>
    <definedName name="инд">'[12]инд-вода'!$B$2:$O$22</definedName>
    <definedName name="ип">#REF!</definedName>
    <definedName name="ккв">#REF!</definedName>
    <definedName name="ккл">#REF!</definedName>
    <definedName name="ккп">#REF!</definedName>
    <definedName name="ккс">[12]тарифы!$B$127:$E$131</definedName>
    <definedName name="код">[13]все!$B$27:$B$33</definedName>
    <definedName name="котельные">'[15]Исходные данные'!$A$224:$A$245</definedName>
    <definedName name="кпсв">#REF!</definedName>
    <definedName name="крит">'[16]От табл 11'!#REF!</definedName>
    <definedName name="_xlnm.Criteria">#REF!</definedName>
    <definedName name="кс">#REF!</definedName>
    <definedName name="мазут3">[5]БАЗА!$A$40:$A$44</definedName>
    <definedName name="мазут4">[5]БАЗА!$A$45:$A$49</definedName>
    <definedName name="мазут5">[5]БАЗА!$A$50:$A$54</definedName>
    <definedName name="мат">[7]все!$E$43:$P$43</definedName>
    <definedName name="материалтруб">#REF!</definedName>
    <definedName name="мбп">[12]нраб!$A$42:$G$63</definedName>
    <definedName name="мет">#REF!</definedName>
    <definedName name="мо">[13]все!$AY$40:$AY$59</definedName>
    <definedName name="МчасВод">[7]База!#REF!</definedName>
    <definedName name="МчасКан">[7]База!#REF!</definedName>
    <definedName name="назнач">[7]все!$B$114:$B$117</definedName>
    <definedName name="наименование_организации">[8]Настройка!$B$12</definedName>
    <definedName name="нвс">#REF!</definedName>
    <definedName name="ндс">[7]разное!$C$2:$C$3</definedName>
    <definedName name="нормы">[7]Основ.показ.!#REF!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2'!$A$1:$W$38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[12]тарифы!$B$133:$E$139</definedName>
    <definedName name="орпа">#REF!</definedName>
    <definedName name="орэ">#REF!</definedName>
    <definedName name="от">[14]етс!$A$12:$B$31</definedName>
    <definedName name="отоп">[17]отоп!#REF!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[7]все!$B$114:$B$117</definedName>
    <definedName name="причины">[18]разное!$C$51:$C$68</definedName>
    <definedName name="прнпо">#REF!</definedName>
    <definedName name="прог">#REF!</definedName>
    <definedName name="промывка">[13]все!$B$171:$B$172</definedName>
    <definedName name="процент">#REF!</definedName>
    <definedName name="пф">#REF!</definedName>
    <definedName name="р">#REF!</definedName>
    <definedName name="раб">'[12]Парам (2)'!$B$5:$P$83</definedName>
    <definedName name="разрадКан">[7]Нормативы!$D$600:$F$600</definedName>
    <definedName name="разрядВ">[7]Нормативы!$D$539:$F$539</definedName>
    <definedName name="Сбросы">[7]База!$C$141:$C$285</definedName>
    <definedName name="Свод1">#REF!</definedName>
    <definedName name="сго">#REF!</definedName>
    <definedName name="сети">[7]разное!$C$98:$C$99</definedName>
    <definedName name="со">#REF!</definedName>
    <definedName name="СобЖКУ">[7]Основ.показ.!#REF!</definedName>
    <definedName name="спец">[12]нраб!$A$4:$G$38</definedName>
    <definedName name="ст">[13]все!$B$38:$B$39</definedName>
    <definedName name="стадиипроцесса">[7]все!$B$19:$B$24</definedName>
    <definedName name="статьи">[18]разное!$C$70:$C$84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[7]разное!#REF!</definedName>
    <definedName name="тарифыЖКУ">[7]Основ.показ.!#REF!</definedName>
    <definedName name="тем">[19]от!$B$4:$M$29</definedName>
    <definedName name="тип">[10]НОРМЫ!$H$551:$H$552</definedName>
    <definedName name="топливо">[10]НОРМЫ!$A$320:$A$330</definedName>
    <definedName name="трубы">[13]все!$E$43:$P$43</definedName>
    <definedName name="уваж">[7]разное!$C$36:$C$37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[16]тарифы!#REF!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[10]НОРМЫ!$B$117:$B$119</definedName>
    <definedName name="хзв">#REF!</definedName>
    <definedName name="хл">#REF!</definedName>
    <definedName name="эксп">#REF!</definedName>
    <definedName name="ЭЦВ">[20]насосы!$B$26:$B$269</definedName>
  </definedNames>
  <calcPr calcId="145621"/>
</workbook>
</file>

<file path=xl/calcChain.xml><?xml version="1.0" encoding="utf-8"?>
<calcChain xmlns="http://schemas.openxmlformats.org/spreadsheetml/2006/main">
  <c r="Q23" i="34" l="1"/>
  <c r="Q25" i="34"/>
  <c r="Q24" i="34"/>
  <c r="R25" i="34" l="1"/>
  <c r="R24" i="34"/>
  <c r="R23" i="34"/>
  <c r="Q19" i="34" l="1"/>
  <c r="P19" i="34"/>
  <c r="R13" i="34"/>
  <c r="R12" i="34"/>
  <c r="R11" i="34"/>
  <c r="R10" i="34"/>
  <c r="R9" i="34"/>
  <c r="R8" i="34"/>
  <c r="E7" i="30" l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D7" i="30"/>
  <c r="S37" i="30"/>
  <c r="S36" i="30"/>
  <c r="S35" i="30"/>
  <c r="S34" i="30"/>
  <c r="R34" i="30"/>
  <c r="Q34" i="30"/>
  <c r="S33" i="30"/>
  <c r="S32" i="30"/>
  <c r="S31" i="30"/>
  <c r="R31" i="30"/>
  <c r="Q31" i="30"/>
  <c r="S30" i="30"/>
  <c r="S29" i="30"/>
  <c r="R28" i="30"/>
  <c r="Q28" i="30"/>
  <c r="S28" i="30" s="1"/>
  <c r="S27" i="30"/>
  <c r="S26" i="30"/>
  <c r="R25" i="30"/>
  <c r="Q25" i="30"/>
  <c r="S25" i="30" s="1"/>
  <c r="S24" i="30"/>
  <c r="R24" i="30"/>
  <c r="Q24" i="30"/>
  <c r="S22" i="30"/>
  <c r="R21" i="30"/>
  <c r="Q21" i="30"/>
  <c r="S21" i="30" s="1"/>
  <c r="S20" i="30"/>
  <c r="S23" i="30" s="1"/>
  <c r="R17" i="30"/>
  <c r="Q17" i="30"/>
  <c r="S17" i="30" s="1"/>
  <c r="S16" i="30"/>
  <c r="S18" i="30" s="1"/>
  <c r="S14" i="30"/>
  <c r="R14" i="30"/>
  <c r="R20" i="30" s="1"/>
  <c r="R23" i="30" s="1"/>
  <c r="Q14" i="30"/>
  <c r="Q20" i="30" s="1"/>
  <c r="Q23" i="30" s="1"/>
  <c r="S13" i="30"/>
  <c r="S10" i="30"/>
  <c r="R10" i="30"/>
  <c r="Q10" i="30"/>
  <c r="S9" i="30"/>
  <c r="S8" i="30"/>
  <c r="Q18" i="30" l="1"/>
  <c r="R18" i="30"/>
  <c r="N25" i="34" l="1"/>
  <c r="N24" i="34"/>
  <c r="N23" i="34"/>
  <c r="N21" i="34"/>
  <c r="N20" i="34"/>
  <c r="N19" i="34"/>
  <c r="N13" i="34"/>
  <c r="N12" i="34"/>
  <c r="N11" i="34"/>
  <c r="N10" i="34"/>
  <c r="N9" i="34"/>
  <c r="N8" i="34"/>
  <c r="J23" i="34" l="1"/>
  <c r="J21" i="34"/>
  <c r="J20" i="34"/>
  <c r="J19" i="34"/>
  <c r="J13" i="34"/>
  <c r="J12" i="34"/>
  <c r="J10" i="34"/>
  <c r="J9" i="34"/>
  <c r="J8" i="34"/>
  <c r="I25" i="34" l="1"/>
  <c r="J25" i="34" s="1"/>
  <c r="I24" i="34"/>
  <c r="J24" i="34" s="1"/>
  <c r="I17" i="30" l="1"/>
  <c r="F8" i="34" l="1"/>
  <c r="F23" i="34" l="1"/>
  <c r="F21" i="34"/>
  <c r="F19" i="34"/>
  <c r="F20" i="34"/>
  <c r="F13" i="34"/>
  <c r="F12" i="34"/>
  <c r="F9" i="34"/>
  <c r="F10" i="34"/>
  <c r="E25" i="34" l="1"/>
  <c r="F25" i="34" s="1"/>
  <c r="E17" i="30" l="1"/>
  <c r="L17" i="34" l="1"/>
  <c r="P17" i="34" s="1"/>
  <c r="T17" i="34" s="1"/>
  <c r="T11" i="34"/>
  <c r="P11" i="34"/>
  <c r="H11" i="34"/>
  <c r="J11" i="34" s="1"/>
  <c r="D11" i="34"/>
  <c r="F11" i="34" s="1"/>
  <c r="B6" i="34"/>
  <c r="C6" i="34" s="1"/>
  <c r="D6" i="34" s="1"/>
  <c r="J5" i="33"/>
  <c r="K5" i="33" s="1"/>
  <c r="W37" i="30"/>
  <c r="W36" i="30"/>
  <c r="W35" i="30"/>
  <c r="W34" i="30" s="1"/>
  <c r="V34" i="30"/>
  <c r="U34" i="30"/>
  <c r="T34" i="30"/>
  <c r="W33" i="30"/>
  <c r="W32" i="30"/>
  <c r="W31" i="30" s="1"/>
  <c r="V31" i="30"/>
  <c r="U31" i="30"/>
  <c r="T31" i="30"/>
  <c r="W30" i="30"/>
  <c r="W29" i="30"/>
  <c r="V28" i="30"/>
  <c r="U28" i="30"/>
  <c r="W28" i="30" s="1"/>
  <c r="T28" i="30"/>
  <c r="W27" i="30"/>
  <c r="W24" i="30" s="1"/>
  <c r="W26" i="30"/>
  <c r="V25" i="30"/>
  <c r="U25" i="30"/>
  <c r="T25" i="30"/>
  <c r="V24" i="30"/>
  <c r="U24" i="30"/>
  <c r="T24" i="30"/>
  <c r="W22" i="30"/>
  <c r="V21" i="30"/>
  <c r="U21" i="30"/>
  <c r="T21" i="30"/>
  <c r="U20" i="30"/>
  <c r="U23" i="30" s="1"/>
  <c r="V17" i="30"/>
  <c r="U17" i="30"/>
  <c r="W16" i="30"/>
  <c r="V14" i="30"/>
  <c r="V20" i="30" s="1"/>
  <c r="V23" i="30" s="1"/>
  <c r="U14" i="30"/>
  <c r="U18" i="30" s="1"/>
  <c r="T14" i="30"/>
  <c r="T20" i="30" s="1"/>
  <c r="W13" i="30"/>
  <c r="V10" i="30"/>
  <c r="U10" i="30"/>
  <c r="T10" i="30"/>
  <c r="W9" i="30"/>
  <c r="W8" i="30"/>
  <c r="W14" i="30" s="1"/>
  <c r="J21" i="30"/>
  <c r="I21" i="30"/>
  <c r="H21" i="30"/>
  <c r="T23" i="30" l="1"/>
  <c r="T18" i="30"/>
  <c r="V18" i="30"/>
  <c r="W10" i="30"/>
  <c r="W17" i="30"/>
  <c r="W21" i="30"/>
  <c r="W25" i="30"/>
  <c r="W20" i="30"/>
  <c r="W23" i="30" s="1"/>
  <c r="W18" i="30"/>
  <c r="D21" i="30" l="1"/>
  <c r="F21" i="30"/>
  <c r="E21" i="30"/>
  <c r="K37" i="30" l="1"/>
  <c r="K36" i="30"/>
  <c r="G36" i="30"/>
  <c r="K35" i="30"/>
  <c r="K34" i="30" s="1"/>
  <c r="G35" i="30"/>
  <c r="G34" i="30" s="1"/>
  <c r="J34" i="30"/>
  <c r="I34" i="30"/>
  <c r="H34" i="30"/>
  <c r="F34" i="30"/>
  <c r="E34" i="30"/>
  <c r="D34" i="30"/>
  <c r="K33" i="30"/>
  <c r="G33" i="30"/>
  <c r="K32" i="30"/>
  <c r="G32" i="30"/>
  <c r="G31" i="30" s="1"/>
  <c r="J31" i="30"/>
  <c r="I31" i="30"/>
  <c r="H31" i="30"/>
  <c r="F31" i="30"/>
  <c r="E31" i="30"/>
  <c r="D31" i="30"/>
  <c r="K30" i="30"/>
  <c r="G30" i="30"/>
  <c r="K29" i="30"/>
  <c r="G29" i="30"/>
  <c r="J28" i="30"/>
  <c r="I28" i="30"/>
  <c r="H28" i="30"/>
  <c r="F28" i="30"/>
  <c r="E28" i="30"/>
  <c r="D28" i="30"/>
  <c r="D24" i="30" s="1"/>
  <c r="K27" i="30"/>
  <c r="K26" i="30"/>
  <c r="K24" i="30" s="1"/>
  <c r="J25" i="30"/>
  <c r="I25" i="30"/>
  <c r="K25" i="30" s="1"/>
  <c r="H25" i="30"/>
  <c r="F24" i="30"/>
  <c r="J24" i="30"/>
  <c r="I24" i="30"/>
  <c r="H24" i="30"/>
  <c r="K22" i="30"/>
  <c r="G22" i="30"/>
  <c r="K21" i="30"/>
  <c r="G21" i="30"/>
  <c r="J17" i="30"/>
  <c r="F17" i="30"/>
  <c r="K16" i="30"/>
  <c r="G16" i="30"/>
  <c r="J14" i="30"/>
  <c r="J18" i="30" s="1"/>
  <c r="I14" i="30"/>
  <c r="I18" i="30" s="1"/>
  <c r="H14" i="30"/>
  <c r="H18" i="30" s="1"/>
  <c r="F14" i="30"/>
  <c r="F20" i="30" s="1"/>
  <c r="F23" i="30" s="1"/>
  <c r="E14" i="30"/>
  <c r="E20" i="30" s="1"/>
  <c r="E23" i="30" s="1"/>
  <c r="D14" i="30"/>
  <c r="D20" i="30" s="1"/>
  <c r="D23" i="30" s="1"/>
  <c r="K13" i="30"/>
  <c r="G13" i="30"/>
  <c r="E24" i="34" s="1"/>
  <c r="F24" i="34" s="1"/>
  <c r="J10" i="30"/>
  <c r="I10" i="30"/>
  <c r="H10" i="30"/>
  <c r="F10" i="30"/>
  <c r="E10" i="30"/>
  <c r="D10" i="30"/>
  <c r="K9" i="30"/>
  <c r="G9" i="30"/>
  <c r="K8" i="30"/>
  <c r="G8" i="30"/>
  <c r="B7" i="30"/>
  <c r="C7" i="30" s="1"/>
  <c r="U7" i="30" s="1"/>
  <c r="V7" i="30" s="1"/>
  <c r="W7" i="30" s="1"/>
  <c r="K31" i="30" l="1"/>
  <c r="G17" i="30"/>
  <c r="K17" i="30"/>
  <c r="G28" i="30"/>
  <c r="G24" i="30" s="1"/>
  <c r="E24" i="30"/>
  <c r="H20" i="30"/>
  <c r="H23" i="30" s="1"/>
  <c r="G10" i="30"/>
  <c r="J20" i="30"/>
  <c r="J23" i="30" s="1"/>
  <c r="I20" i="30"/>
  <c r="I23" i="30" s="1"/>
  <c r="K10" i="30"/>
  <c r="K28" i="30"/>
  <c r="G14" i="30"/>
  <c r="G20" i="30" s="1"/>
  <c r="G23" i="30" s="1"/>
  <c r="K14" i="30"/>
  <c r="D18" i="30"/>
  <c r="E18" i="30"/>
  <c r="F18" i="30"/>
  <c r="K20" i="30" l="1"/>
  <c r="K23" i="30" s="1"/>
  <c r="K18" i="30"/>
  <c r="G18" i="30"/>
  <c r="H21" i="28" l="1"/>
  <c r="I21" i="28" s="1"/>
  <c r="H13" i="28"/>
  <c r="I13" i="28" s="1"/>
  <c r="H5" i="28"/>
  <c r="I5" i="28" s="1"/>
</calcChain>
</file>

<file path=xl/sharedStrings.xml><?xml version="1.0" encoding="utf-8"?>
<sst xmlns="http://schemas.openxmlformats.org/spreadsheetml/2006/main" count="285" uniqueCount="132">
  <si>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</si>
  <si>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</si>
  <si>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</si>
  <si>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</si>
  <si>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</si>
  <si>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1.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</si>
  <si>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</si>
  <si>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</si>
  <si>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</si>
  <si>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</si>
  <si>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</si>
  <si>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</si>
  <si>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</si>
  <si>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</si>
  <si>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</si>
  <si>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</si>
  <si>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Показатели надежности и бесперебойности водоснабжения</t>
  </si>
  <si>
    <t>2.1</t>
  </si>
  <si>
    <t>ед./км</t>
  </si>
  <si>
    <t>№    п/п</t>
  </si>
  <si>
    <t xml:space="preserve">Наименование показателей   </t>
  </si>
  <si>
    <t>Единицы измерения</t>
  </si>
  <si>
    <t>* План мероприятий по энергосбережению и повышению энергетической эффективности, организацией не представлен</t>
  </si>
  <si>
    <t>общее количество отобранных проб</t>
  </si>
  <si>
    <t>I</t>
  </si>
  <si>
    <t>ед.</t>
  </si>
  <si>
    <t>1</t>
  </si>
  <si>
    <t>2.2</t>
  </si>
  <si>
    <t>протяженность водопроводной сети</t>
  </si>
  <si>
    <t>II</t>
  </si>
  <si>
    <t>км</t>
  </si>
  <si>
    <t>2</t>
  </si>
  <si>
    <t>тыс.куб.м</t>
  </si>
  <si>
    <t>III</t>
  </si>
  <si>
    <t>Значение показателя</t>
  </si>
  <si>
    <t>доля проб горячей воды в тепловой сети или в сети горячего водоснабжения, не соответствующих установленным требованиям по температуре, в общем объеме проб, отобранных по результатам производственного контроля качества горячей воды</t>
  </si>
  <si>
    <t>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</t>
  </si>
  <si>
    <t>Показатели энергетической эффективности использования ресурсов</t>
  </si>
  <si>
    <t>удельное количество тепловой энергии, расходуемое на подогрев горячей воды</t>
  </si>
  <si>
    <t>Гкал/куб.м</t>
  </si>
  <si>
    <t>3.1.</t>
  </si>
  <si>
    <t>количество проб горячей воды, отобранных по результатам производственного контроля, не соответствующих установленным требованиям</t>
  </si>
  <si>
    <t>количество перерывов в подаче воды, зафиксированных в определенных  договором горячего водоснабжения или договором транспортировки  горячей воды местах исполнения обязательств организации, осуществляющей горячее водоснабжение по подаче  горячей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горячее водоснабжение (без плановых ремонтов)</t>
  </si>
  <si>
    <t>общее количество тепловой энергии, расходуемое на подогрев горячей воды</t>
  </si>
  <si>
    <t>тыс.Гкал</t>
  </si>
  <si>
    <t>объем подогретой горячей воды</t>
  </si>
  <si>
    <t>* План мероприятий по ремонту объектов централизованной системы горячего водоснабжения организацией не представлен</t>
  </si>
  <si>
    <t>* План мероприятий, направленных на улучшение качества горячей воды, организацией не представлен</t>
  </si>
  <si>
    <t>Раздел 1.  Паспорт производственной программы</t>
  </si>
  <si>
    <t>Наименование регулируемой организации</t>
  </si>
  <si>
    <t>МУП ЖКХ "Иультинское"</t>
  </si>
  <si>
    <t>Местонахождение регулируемой организации</t>
  </si>
  <si>
    <t>689202, Чукотский автономный округ, п. Эгвекинот, ул. Ленина,  д. 18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</si>
  <si>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</si>
  <si>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</si>
  <si>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</si>
  <si>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</si>
  <si>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</si>
  <si>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Раздел 2. Баланс водоснабжения (горячая вода (горячее водоснабжение))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</si>
  <si>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</si>
  <si>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</si>
  <si>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</si>
  <si>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</si>
  <si>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</si>
  <si>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</si>
  <si>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участок Амгуэма</t>
  </si>
  <si>
    <r>
      <t>Раздел 3. Перечень мероприятий по ремонту объектов централизованной системы горячего</t>
    </r>
    <r>
      <rPr>
        <b/>
        <sz val="12"/>
        <rFont val="Times New Roman"/>
        <family val="1"/>
        <charset val="204"/>
      </rPr>
      <t xml:space="preserve"> водоснабжения, мероприятий, направленных на улучшение качества горячей воды, мероприятий по энергосбережению и повышению энергетической эффективности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</si>
  <si>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горячего водоснабжения*</t>
    </r>
  </si>
  <si>
    <t>3.2. Мероприятия, направленные на улучшение качества горячей воды*</t>
  </si>
  <si>
    <t xml:space="preserve">ПЛАН </t>
  </si>
  <si>
    <t>ФАКТ</t>
  </si>
  <si>
    <t>Средства на реализацию мероприятия, тыс.руб.</t>
  </si>
  <si>
    <t>Раздел 5. Показатели надежности, качества, энергетической эффективности объектов централизованной системы горячего водоснабжения</t>
  </si>
  <si>
    <t>Раздел 4. Объем финансовых потребностей для реализации производственной программы</t>
  </si>
  <si>
    <t>Расшифровка выручки:</t>
  </si>
  <si>
    <t>население</t>
  </si>
  <si>
    <t>прочие</t>
  </si>
  <si>
    <t>возмещение недополученных ср-в за население (субсидия)</t>
  </si>
  <si>
    <t>№ п/п</t>
  </si>
  <si>
    <t>в т.ч. населению:</t>
  </si>
  <si>
    <t>Гкал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</si>
  <si>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</si>
  <si>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</si>
  <si>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</si>
  <si>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</si>
  <si>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 xml:space="preserve">        - расчетными способами</t>
  </si>
  <si>
    <t>2019 год</t>
  </si>
  <si>
    <t>2020 год</t>
  </si>
  <si>
    <t>2021 год</t>
  </si>
  <si>
    <t>2022 год</t>
  </si>
  <si>
    <t>2023 год</t>
  </si>
  <si>
    <t>Объем выработки горячей воды</t>
  </si>
  <si>
    <t>куб.м.</t>
  </si>
  <si>
    <t>Объем воды, используемой на собственные нужды</t>
  </si>
  <si>
    <t>то же (в % от объема выработки  воды)</t>
  </si>
  <si>
    <t>Принято горячей воды со стороны (всего), в.т.ч.</t>
  </si>
  <si>
    <t>*</t>
  </si>
  <si>
    <t>Объем тепловой энергии, затраченный на производство горячей воды</t>
  </si>
  <si>
    <t>Объем отпуска в сеть</t>
  </si>
  <si>
    <t>Объем потерь</t>
  </si>
  <si>
    <t>6.1.</t>
  </si>
  <si>
    <t>Объем потерь горячей воды</t>
  </si>
  <si>
    <t>6.2.</t>
  </si>
  <si>
    <t>Объем потерь тепловой энергии**</t>
  </si>
  <si>
    <t>Уровень потерь к объему отпущенной горячей воды в сеть</t>
  </si>
  <si>
    <t>Неучтенные расходы</t>
  </si>
  <si>
    <t>Полезный отпуск товаров (услуг):</t>
  </si>
  <si>
    <t>9.1.</t>
  </si>
  <si>
    <t>Объем воды на собственное производство, в том числе</t>
  </si>
  <si>
    <t xml:space="preserve">  - на прочие производственные нужды</t>
  </si>
  <si>
    <t>9.2.</t>
  </si>
  <si>
    <t>Реализация сторонним потребителям:</t>
  </si>
  <si>
    <t>9.2.1</t>
  </si>
  <si>
    <t>9.2.2</t>
  </si>
  <si>
    <t>бюджетным потребителям:</t>
  </si>
  <si>
    <t>9.2.3</t>
  </si>
  <si>
    <t xml:space="preserve">          - расчетными способами</t>
  </si>
  <si>
    <t>9.3.</t>
  </si>
  <si>
    <t>Другим организациям, поставляющим горячую воду потребителям</t>
  </si>
  <si>
    <t>Отклонение 
(- не использовано, + перерасход)</t>
  </si>
  <si>
    <t>Причины отклонения</t>
  </si>
  <si>
    <t>3.3. Мероприятия по энергосбережению и повышению энергетической эффективности, в том числе по снижению потерь воды при транспортировке*</t>
  </si>
  <si>
    <t>показатель надежности и бесперебойности централизованной системы горячего водоснабжения</t>
  </si>
  <si>
    <t>Отклонение</t>
  </si>
  <si>
    <t>Причина отклонения</t>
  </si>
  <si>
    <t>Руководитель организации</t>
  </si>
  <si>
    <t>(должность)</t>
  </si>
  <si>
    <t>(ФИО, подпись)</t>
  </si>
  <si>
    <t>Буров Андрей Александрович</t>
  </si>
  <si>
    <t>в сфере водоснабжения (горячее водоснабжение) за 2019-2022 годы</t>
  </si>
  <si>
    <t>акт осмотра участка.
отключение воды было?</t>
  </si>
  <si>
    <t>В связи с климатическими, погодными условиями своевременная доставка проб из отдаленных сел не во всех случаях представляется возможным (пояснительная записка к письму МУП ЖКХ "Иультинское" от 15.05.23 № 01-09/1701)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</si>
</sst>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0.0000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4" fillId="0" borderId="0"/>
    <xf numFmtId="0" fontId="9" fillId="0" borderId="0"/>
    <xf numFmtId="0" fontId="13" fillId="0" borderId="0"/>
    <xf numFmtId="0" fontId="8" fillId="0" borderId="0"/>
    <xf numFmtId="0" fontId="9" fillId="0" borderId="0"/>
    <xf numFmtId="0" fontId="8" fillId="0" borderId="0"/>
    <xf numFmtId="0" fontId="21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1" fillId="0" borderId="0"/>
    <xf numFmtId="0" fontId="1" fillId="0" borderId="0"/>
  </cellStyleXfs>
  <cellXfs count="346">
    <xf numFmtId="0" fontId="0" fillId="0" borderId="0" xfId="0"/>
    <xf numFmtId="0" fontId="6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2" applyFont="1" applyBorder="1" applyAlignment="1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left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0" borderId="5" xfId="3" applyNumberFormat="1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49" fontId="10" fillId="0" borderId="13" xfId="3" applyNumberFormat="1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0" xfId="4" applyFont="1"/>
    <xf numFmtId="0" fontId="10" fillId="0" borderId="2" xfId="4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/>
    </xf>
    <xf numFmtId="0" fontId="10" fillId="0" borderId="0" xfId="4" applyFont="1"/>
    <xf numFmtId="0" fontId="6" fillId="0" borderId="2" xfId="2" applyFont="1" applyBorder="1" applyAlignment="1">
      <alignment horizontal="left" vertical="center" wrapText="1"/>
    </xf>
    <xf numFmtId="0" fontId="10" fillId="0" borderId="0" xfId="4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11" fillId="0" borderId="0" xfId="4" applyFont="1"/>
    <xf numFmtId="0" fontId="6" fillId="0" borderId="0" xfId="2" applyFont="1" applyBorder="1" applyAlignment="1">
      <alignment horizontal="left"/>
    </xf>
    <xf numFmtId="0" fontId="11" fillId="0" borderId="0" xfId="4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/>
    <xf numFmtId="4" fontId="6" fillId="0" borderId="0" xfId="0" applyNumberFormat="1" applyFont="1"/>
    <xf numFmtId="166" fontId="6" fillId="0" borderId="0" xfId="5" applyNumberFormat="1" applyFont="1" applyFill="1"/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wrapText="1"/>
    </xf>
    <xf numFmtId="164" fontId="7" fillId="0" borderId="2" xfId="2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5" applyFont="1" applyFill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0" xfId="5" applyFont="1" applyFill="1"/>
    <xf numFmtId="0" fontId="18" fillId="0" borderId="7" xfId="0" applyFont="1" applyBorder="1" applyAlignment="1"/>
    <xf numFmtId="0" fontId="17" fillId="0" borderId="0" xfId="2" applyFont="1" applyFill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0" fillId="0" borderId="29" xfId="0" applyBorder="1"/>
    <xf numFmtId="0" fontId="12" fillId="3" borderId="16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7" fillId="0" borderId="9" xfId="2" applyFont="1" applyBorder="1" applyAlignment="1">
      <alignment horizontal="center"/>
    </xf>
    <xf numFmtId="0" fontId="17" fillId="0" borderId="3" xfId="2" applyFont="1" applyBorder="1" applyAlignment="1">
      <alignment wrapText="1"/>
    </xf>
    <xf numFmtId="0" fontId="17" fillId="0" borderId="21" xfId="2" applyFont="1" applyBorder="1" applyAlignment="1">
      <alignment horizontal="center"/>
    </xf>
    <xf numFmtId="166" fontId="17" fillId="0" borderId="31" xfId="2" applyNumberFormat="1" applyFont="1" applyBorder="1" applyAlignment="1">
      <alignment horizontal="center"/>
    </xf>
    <xf numFmtId="166" fontId="17" fillId="3" borderId="19" xfId="0" applyNumberFormat="1" applyFont="1" applyFill="1" applyBorder="1" applyAlignment="1">
      <alignment horizontal="center" vertical="center" wrapText="1"/>
    </xf>
    <xf numFmtId="166" fontId="17" fillId="3" borderId="20" xfId="0" applyNumberFormat="1" applyFont="1" applyFill="1" applyBorder="1" applyAlignment="1">
      <alignment horizontal="center" vertical="center" wrapText="1"/>
    </xf>
    <xf numFmtId="166" fontId="17" fillId="3" borderId="32" xfId="0" applyNumberFormat="1" applyFont="1" applyFill="1" applyBorder="1" applyAlignment="1">
      <alignment horizontal="center" vertical="center" wrapText="1"/>
    </xf>
    <xf numFmtId="0" fontId="12" fillId="0" borderId="10" xfId="2" applyFont="1" applyBorder="1" applyAlignment="1">
      <alignment horizontal="center"/>
    </xf>
    <xf numFmtId="0" fontId="12" fillId="0" borderId="5" xfId="2" applyFont="1" applyBorder="1" applyAlignment="1">
      <alignment wrapText="1"/>
    </xf>
    <xf numFmtId="0" fontId="12" fillId="0" borderId="24" xfId="2" applyFont="1" applyBorder="1" applyAlignment="1">
      <alignment horizontal="center"/>
    </xf>
    <xf numFmtId="166" fontId="12" fillId="0" borderId="33" xfId="2" applyNumberFormat="1" applyFont="1" applyBorder="1" applyAlignment="1">
      <alignment horizontal="center"/>
    </xf>
    <xf numFmtId="166" fontId="12" fillId="3" borderId="22" xfId="5" applyNumberFormat="1" applyFont="1" applyFill="1" applyBorder="1" applyAlignment="1">
      <alignment horizontal="center"/>
    </xf>
    <xf numFmtId="166" fontId="12" fillId="3" borderId="23" xfId="5" applyNumberFormat="1" applyFont="1" applyFill="1" applyBorder="1" applyAlignment="1">
      <alignment horizontal="center"/>
    </xf>
    <xf numFmtId="166" fontId="12" fillId="3" borderId="34" xfId="0" applyNumberFormat="1" applyFont="1" applyFill="1" applyBorder="1" applyAlignment="1">
      <alignment horizontal="center"/>
    </xf>
    <xf numFmtId="0" fontId="12" fillId="2" borderId="5" xfId="2" applyFont="1" applyFill="1" applyBorder="1" applyAlignment="1">
      <alignment wrapText="1"/>
    </xf>
    <xf numFmtId="166" fontId="12" fillId="3" borderId="34" xfId="0" applyNumberFormat="1" applyFont="1" applyFill="1" applyBorder="1" applyAlignment="1">
      <alignment horizontal="center" vertical="center" wrapText="1"/>
    </xf>
    <xf numFmtId="166" fontId="12" fillId="3" borderId="22" xfId="0" applyNumberFormat="1" applyFont="1" applyFill="1" applyBorder="1" applyAlignment="1">
      <alignment horizontal="center" vertical="center" wrapText="1"/>
    </xf>
    <xf numFmtId="166" fontId="12" fillId="3" borderId="23" xfId="0" applyNumberFormat="1" applyFont="1" applyFill="1" applyBorder="1" applyAlignment="1">
      <alignment horizontal="center" vertical="center" wrapText="1"/>
    </xf>
    <xf numFmtId="166" fontId="12" fillId="3" borderId="23" xfId="0" applyNumberFormat="1" applyFont="1" applyFill="1" applyBorder="1"/>
    <xf numFmtId="0" fontId="12" fillId="2" borderId="5" xfId="2" applyFont="1" applyFill="1" applyBorder="1" applyAlignment="1">
      <alignment horizontal="left" wrapText="1"/>
    </xf>
    <xf numFmtId="0" fontId="12" fillId="0" borderId="5" xfId="2" applyFont="1" applyBorder="1" applyAlignment="1">
      <alignment horizontal="left" wrapText="1"/>
    </xf>
    <xf numFmtId="0" fontId="17" fillId="0" borderId="24" xfId="2" applyFont="1" applyBorder="1" applyAlignment="1">
      <alignment horizontal="center"/>
    </xf>
    <xf numFmtId="166" fontId="17" fillId="3" borderId="34" xfId="2" applyNumberFormat="1" applyFont="1" applyFill="1" applyBorder="1" applyAlignment="1">
      <alignment horizontal="center"/>
    </xf>
    <xf numFmtId="166" fontId="17" fillId="3" borderId="22" xfId="0" applyNumberFormat="1" applyFont="1" applyFill="1" applyBorder="1" applyAlignment="1">
      <alignment horizontal="center" vertical="center" wrapText="1"/>
    </xf>
    <xf numFmtId="166" fontId="17" fillId="3" borderId="23" xfId="0" applyNumberFormat="1" applyFont="1" applyFill="1" applyBorder="1" applyAlignment="1">
      <alignment horizontal="center" vertical="center" wrapText="1"/>
    </xf>
    <xf numFmtId="166" fontId="17" fillId="3" borderId="34" xfId="0" applyNumberFormat="1" applyFont="1" applyFill="1" applyBorder="1" applyAlignment="1">
      <alignment horizontal="center"/>
    </xf>
    <xf numFmtId="166" fontId="12" fillId="3" borderId="22" xfId="0" applyNumberFormat="1" applyFont="1" applyFill="1" applyBorder="1"/>
    <xf numFmtId="166" fontId="12" fillId="3" borderId="34" xfId="0" applyNumberFormat="1" applyFont="1" applyFill="1" applyBorder="1"/>
    <xf numFmtId="166" fontId="12" fillId="3" borderId="22" xfId="0" applyNumberFormat="1" applyFont="1" applyFill="1" applyBorder="1" applyAlignment="1">
      <alignment horizontal="center"/>
    </xf>
    <xf numFmtId="166" fontId="12" fillId="3" borderId="23" xfId="0" applyNumberFormat="1" applyFont="1" applyFill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5" xfId="2" applyFont="1" applyBorder="1" applyAlignment="1">
      <alignment wrapText="1"/>
    </xf>
    <xf numFmtId="166" fontId="17" fillId="3" borderId="22" xfId="2" applyNumberFormat="1" applyFont="1" applyFill="1" applyBorder="1" applyAlignment="1">
      <alignment horizontal="center"/>
    </xf>
    <xf numFmtId="166" fontId="17" fillId="3" borderId="23" xfId="2" applyNumberFormat="1" applyFont="1" applyFill="1" applyBorder="1" applyAlignment="1">
      <alignment horizontal="center"/>
    </xf>
    <xf numFmtId="3" fontId="12" fillId="3" borderId="22" xfId="0" applyNumberFormat="1" applyFont="1" applyFill="1" applyBorder="1"/>
    <xf numFmtId="3" fontId="12" fillId="3" borderId="23" xfId="0" applyNumberFormat="1" applyFont="1" applyFill="1" applyBorder="1"/>
    <xf numFmtId="0" fontId="17" fillId="2" borderId="5" xfId="2" applyFont="1" applyFill="1" applyBorder="1" applyAlignment="1">
      <alignment wrapText="1"/>
    </xf>
    <xf numFmtId="49" fontId="12" fillId="0" borderId="10" xfId="2" applyNumberFormat="1" applyFont="1" applyBorder="1" applyAlignment="1">
      <alignment horizontal="center"/>
    </xf>
    <xf numFmtId="0" fontId="17" fillId="0" borderId="5" xfId="0" applyFont="1" applyBorder="1" applyAlignment="1">
      <alignment vertical="center" wrapText="1"/>
    </xf>
    <xf numFmtId="166" fontId="17" fillId="3" borderId="22" xfId="0" applyNumberFormat="1" applyFont="1" applyFill="1" applyBorder="1" applyAlignment="1">
      <alignment horizontal="center"/>
    </xf>
    <xf numFmtId="166" fontId="17" fillId="3" borderId="23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3"/>
    </xf>
    <xf numFmtId="0" fontId="12" fillId="0" borderId="11" xfId="2" applyFont="1" applyBorder="1" applyAlignment="1">
      <alignment horizontal="center"/>
    </xf>
    <xf numFmtId="0" fontId="12" fillId="2" borderId="1" xfId="2" applyFont="1" applyFill="1" applyBorder="1" applyAlignment="1">
      <alignment wrapText="1"/>
    </xf>
    <xf numFmtId="0" fontId="12" fillId="0" borderId="26" xfId="2" applyFont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166" fontId="12" fillId="0" borderId="35" xfId="2" applyNumberFormat="1" applyFont="1" applyBorder="1" applyAlignment="1">
      <alignment horizontal="center"/>
    </xf>
    <xf numFmtId="166" fontId="12" fillId="3" borderId="25" xfId="0" applyNumberFormat="1" applyFont="1" applyFill="1" applyBorder="1"/>
    <xf numFmtId="166" fontId="12" fillId="3" borderId="36" xfId="0" applyNumberFormat="1" applyFont="1" applyFill="1" applyBorder="1"/>
    <xf numFmtId="166" fontId="12" fillId="3" borderId="30" xfId="0" applyNumberFormat="1" applyFont="1" applyFill="1" applyBorder="1" applyAlignment="1">
      <alignment horizontal="center" vertical="center"/>
    </xf>
    <xf numFmtId="166" fontId="12" fillId="0" borderId="11" xfId="2" applyNumberFormat="1" applyFont="1" applyBorder="1" applyAlignment="1">
      <alignment horizontal="center"/>
    </xf>
    <xf numFmtId="0" fontId="12" fillId="3" borderId="16" xfId="2" applyFont="1" applyFill="1" applyBorder="1" applyAlignment="1">
      <alignment vertical="center" wrapText="1"/>
    </xf>
    <xf numFmtId="0" fontId="12" fillId="3" borderId="17" xfId="2" applyFont="1" applyFill="1" applyBorder="1" applyAlignment="1">
      <alignment vertical="center" wrapText="1"/>
    </xf>
    <xf numFmtId="0" fontId="17" fillId="0" borderId="2" xfId="0" applyFont="1" applyBorder="1"/>
    <xf numFmtId="0" fontId="6" fillId="0" borderId="2" xfId="0" applyFont="1" applyFill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32" xfId="0" applyNumberFormat="1" applyFont="1" applyBorder="1" applyAlignment="1">
      <alignment horizontal="center" vertical="center" wrapText="1"/>
    </xf>
    <xf numFmtId="0" fontId="10" fillId="0" borderId="5" xfId="3" applyFont="1" applyBorder="1" applyAlignment="1">
      <alignment horizontal="justify" vertical="top" wrapText="1"/>
    </xf>
    <xf numFmtId="1" fontId="6" fillId="0" borderId="22" xfId="0" applyNumberFormat="1" applyFont="1" applyBorder="1" applyAlignment="1">
      <alignment horizontal="center" vertical="center" wrapText="1"/>
    </xf>
    <xf numFmtId="0" fontId="10" fillId="0" borderId="13" xfId="3" applyFont="1" applyBorder="1" applyAlignment="1">
      <alignment horizontal="justify" vertical="top" wrapText="1"/>
    </xf>
    <xf numFmtId="0" fontId="10" fillId="0" borderId="5" xfId="0" applyFont="1" applyBorder="1" applyAlignment="1">
      <alignment horizontal="justify" vertical="top" wrapText="1"/>
    </xf>
    <xf numFmtId="1" fontId="6" fillId="0" borderId="34" xfId="0" applyNumberFormat="1" applyFont="1" applyBorder="1" applyAlignment="1">
      <alignment horizontal="center" vertical="center" wrapText="1"/>
    </xf>
    <xf numFmtId="0" fontId="10" fillId="0" borderId="11" xfId="3" applyFont="1" applyBorder="1" applyAlignment="1">
      <alignment horizontal="justify" vertical="top" wrapText="1"/>
    </xf>
    <xf numFmtId="0" fontId="10" fillId="0" borderId="1" xfId="3" applyFont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167" fontId="10" fillId="0" borderId="19" xfId="0" applyNumberFormat="1" applyFont="1" applyBorder="1" applyAlignment="1">
      <alignment horizontal="center" vertical="center" wrapText="1"/>
    </xf>
    <xf numFmtId="167" fontId="10" fillId="0" borderId="32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justify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0" fontId="10" fillId="0" borderId="6" xfId="3" applyFont="1" applyBorder="1" applyAlignment="1">
      <alignment horizontal="justify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165" fontId="10" fillId="0" borderId="39" xfId="0" applyNumberFormat="1" applyFont="1" applyBorder="1" applyAlignment="1">
      <alignment horizontal="center" vertical="center" wrapText="1"/>
    </xf>
    <xf numFmtId="167" fontId="10" fillId="0" borderId="37" xfId="0" applyNumberFormat="1" applyFont="1" applyBorder="1" applyAlignment="1">
      <alignment horizontal="center" vertical="center" wrapText="1"/>
    </xf>
    <xf numFmtId="165" fontId="6" fillId="0" borderId="38" xfId="0" applyNumberFormat="1" applyFont="1" applyBorder="1" applyAlignment="1">
      <alignment horizontal="center" vertical="center" wrapText="1"/>
    </xf>
    <xf numFmtId="164" fontId="10" fillId="0" borderId="39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6" fillId="0" borderId="24" xfId="0" applyNumberFormat="1" applyFont="1" applyBorder="1" applyAlignment="1">
      <alignment horizontal="center" vertical="center" wrapText="1"/>
    </xf>
    <xf numFmtId="164" fontId="10" fillId="0" borderId="26" xfId="0" applyNumberFormat="1" applyFont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65" fontId="10" fillId="0" borderId="25" xfId="0" applyNumberFormat="1" applyFont="1" applyFill="1" applyBorder="1" applyAlignment="1">
      <alignment horizontal="center" vertical="center" wrapText="1"/>
    </xf>
    <xf numFmtId="165" fontId="10" fillId="0" borderId="30" xfId="0" applyNumberFormat="1" applyFont="1" applyFill="1" applyBorder="1" applyAlignment="1">
      <alignment horizontal="center" vertical="center" wrapText="1"/>
    </xf>
    <xf numFmtId="165" fontId="6" fillId="0" borderId="34" xfId="0" applyNumberFormat="1" applyFont="1" applyBorder="1" applyAlignment="1">
      <alignment horizontal="center" vertical="center" wrapText="1"/>
    </xf>
    <xf numFmtId="164" fontId="10" fillId="0" borderId="30" xfId="0" applyNumberFormat="1" applyFont="1" applyBorder="1" applyAlignment="1">
      <alignment horizontal="center" vertical="center" wrapText="1"/>
    </xf>
    <xf numFmtId="0" fontId="7" fillId="0" borderId="16" xfId="0" applyFont="1" applyBorder="1" applyAlignment="1"/>
    <xf numFmtId="0" fontId="11" fillId="0" borderId="16" xfId="0" applyFont="1" applyBorder="1" applyAlignment="1">
      <alignment vertical="center" wrapText="1"/>
    </xf>
    <xf numFmtId="165" fontId="10" fillId="0" borderId="30" xfId="0" applyNumberFormat="1" applyFont="1" applyBorder="1" applyAlignment="1">
      <alignment horizontal="center" vertical="center" wrapText="1"/>
    </xf>
    <xf numFmtId="0" fontId="20" fillId="0" borderId="0" xfId="0" applyFont="1" applyFill="1"/>
    <xf numFmtId="165" fontId="20" fillId="0" borderId="0" xfId="0" applyNumberFormat="1" applyFont="1" applyFill="1"/>
    <xf numFmtId="0" fontId="6" fillId="0" borderId="0" xfId="0" applyFont="1" applyFill="1"/>
    <xf numFmtId="165" fontId="6" fillId="0" borderId="0" xfId="0" applyNumberFormat="1" applyFont="1" applyFill="1"/>
    <xf numFmtId="0" fontId="6" fillId="0" borderId="0" xfId="0" applyFont="1" applyFill="1" applyAlignment="1">
      <alignment wrapText="1"/>
    </xf>
    <xf numFmtId="167" fontId="10" fillId="0" borderId="21" xfId="0" applyNumberFormat="1" applyFont="1" applyFill="1" applyBorder="1" applyAlignment="1">
      <alignment horizontal="center" vertical="center" wrapText="1"/>
    </xf>
    <xf numFmtId="0" fontId="10" fillId="0" borderId="7" xfId="4" applyFont="1" applyBorder="1"/>
    <xf numFmtId="0" fontId="10" fillId="0" borderId="0" xfId="4" applyFont="1" applyAlignment="1">
      <alignment horizontal="center"/>
    </xf>
    <xf numFmtId="1" fontId="10" fillId="0" borderId="31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65" fontId="10" fillId="0" borderId="35" xfId="0" applyNumberFormat="1" applyFont="1" applyFill="1" applyBorder="1" applyAlignment="1">
      <alignment horizontal="center" vertical="center" wrapText="1"/>
    </xf>
    <xf numFmtId="167" fontId="10" fillId="0" borderId="31" xfId="0" applyNumberFormat="1" applyFont="1" applyBorder="1" applyAlignment="1">
      <alignment horizontal="center" vertical="center" wrapText="1"/>
    </xf>
    <xf numFmtId="165" fontId="6" fillId="0" borderId="33" xfId="0" applyNumberFormat="1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 wrapText="1"/>
    </xf>
    <xf numFmtId="0" fontId="7" fillId="0" borderId="17" xfId="0" applyFont="1" applyBorder="1" applyAlignment="1"/>
    <xf numFmtId="1" fontId="10" fillId="0" borderId="3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29" xfId="0" applyFont="1" applyBorder="1"/>
    <xf numFmtId="166" fontId="12" fillId="0" borderId="23" xfId="0" applyNumberFormat="1" applyFont="1" applyFill="1" applyBorder="1" applyAlignment="1">
      <alignment horizontal="center"/>
    </xf>
    <xf numFmtId="166" fontId="12" fillId="0" borderId="22" xfId="0" applyNumberFormat="1" applyFont="1" applyFill="1" applyBorder="1" applyAlignment="1">
      <alignment horizontal="center"/>
    </xf>
    <xf numFmtId="0" fontId="10" fillId="0" borderId="7" xfId="4" applyFont="1" applyBorder="1"/>
    <xf numFmtId="3" fontId="12" fillId="3" borderId="22" xfId="0" applyNumberFormat="1" applyFont="1" applyFill="1" applyBorder="1" applyAlignment="1">
      <alignment horizontal="center"/>
    </xf>
    <xf numFmtId="3" fontId="12" fillId="3" borderId="23" xfId="0" applyNumberFormat="1" applyFont="1" applyFill="1" applyBorder="1" applyAlignment="1">
      <alignment horizontal="center"/>
    </xf>
    <xf numFmtId="166" fontId="12" fillId="3" borderId="22" xfId="0" applyNumberFormat="1" applyFont="1" applyFill="1" applyBorder="1" applyAlignment="1">
      <alignment horizontal="center" wrapText="1"/>
    </xf>
    <xf numFmtId="166" fontId="12" fillId="3" borderId="23" xfId="0" applyNumberFormat="1" applyFont="1" applyFill="1" applyBorder="1" applyAlignment="1">
      <alignment horizontal="center" wrapText="1"/>
    </xf>
    <xf numFmtId="1" fontId="10" fillId="0" borderId="25" xfId="0" applyNumberFormat="1" applyFont="1" applyFill="1" applyBorder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 wrapText="1"/>
    </xf>
    <xf numFmtId="166" fontId="17" fillId="0" borderId="31" xfId="2" applyNumberFormat="1" applyFont="1" applyFill="1" applyBorder="1" applyAlignment="1">
      <alignment horizontal="center"/>
    </xf>
    <xf numFmtId="166" fontId="17" fillId="0" borderId="19" xfId="0" applyNumberFormat="1" applyFont="1" applyFill="1" applyBorder="1" applyAlignment="1">
      <alignment horizontal="center" vertical="center" wrapText="1"/>
    </xf>
    <xf numFmtId="166" fontId="17" fillId="0" borderId="20" xfId="0" applyNumberFormat="1" applyFont="1" applyFill="1" applyBorder="1" applyAlignment="1">
      <alignment horizontal="center" vertical="center" wrapText="1"/>
    </xf>
    <xf numFmtId="166" fontId="17" fillId="0" borderId="32" xfId="0" applyNumberFormat="1" applyFont="1" applyFill="1" applyBorder="1" applyAlignment="1">
      <alignment horizontal="center" vertical="center" wrapText="1"/>
    </xf>
    <xf numFmtId="166" fontId="12" fillId="0" borderId="33" xfId="2" applyNumberFormat="1" applyFont="1" applyFill="1" applyBorder="1" applyAlignment="1">
      <alignment horizontal="center"/>
    </xf>
    <xf numFmtId="166" fontId="12" fillId="0" borderId="22" xfId="5" applyNumberFormat="1" applyFont="1" applyFill="1" applyBorder="1" applyAlignment="1">
      <alignment horizontal="center"/>
    </xf>
    <xf numFmtId="166" fontId="12" fillId="0" borderId="23" xfId="5" applyNumberFormat="1" applyFont="1" applyFill="1" applyBorder="1" applyAlignment="1">
      <alignment horizontal="center"/>
    </xf>
    <xf numFmtId="166" fontId="12" fillId="0" borderId="34" xfId="0" applyNumberFormat="1" applyFont="1" applyFill="1" applyBorder="1" applyAlignment="1">
      <alignment horizontal="center"/>
    </xf>
    <xf numFmtId="166" fontId="12" fillId="0" borderId="34" xfId="0" applyNumberFormat="1" applyFont="1" applyFill="1" applyBorder="1" applyAlignment="1">
      <alignment horizontal="center" vertical="center" wrapText="1"/>
    </xf>
    <xf numFmtId="166" fontId="12" fillId="0" borderId="22" xfId="0" applyNumberFormat="1" applyFont="1" applyFill="1" applyBorder="1" applyAlignment="1">
      <alignment horizontal="center" vertical="center" wrapText="1"/>
    </xf>
    <xf numFmtId="166" fontId="12" fillId="0" borderId="23" xfId="0" applyNumberFormat="1" applyFont="1" applyFill="1" applyBorder="1" applyAlignment="1">
      <alignment horizontal="center" vertical="center" wrapText="1"/>
    </xf>
    <xf numFmtId="166" fontId="12" fillId="0" borderId="23" xfId="0" applyNumberFormat="1" applyFont="1" applyFill="1" applyBorder="1"/>
    <xf numFmtId="166" fontId="17" fillId="0" borderId="34" xfId="2" applyNumberFormat="1" applyFont="1" applyFill="1" applyBorder="1" applyAlignment="1">
      <alignment horizontal="center"/>
    </xf>
    <xf numFmtId="166" fontId="17" fillId="0" borderId="22" xfId="0" applyNumberFormat="1" applyFont="1" applyFill="1" applyBorder="1" applyAlignment="1">
      <alignment horizontal="center" vertical="center" wrapText="1"/>
    </xf>
    <xf numFmtId="166" fontId="17" fillId="0" borderId="23" xfId="0" applyNumberFormat="1" applyFont="1" applyFill="1" applyBorder="1" applyAlignment="1">
      <alignment horizontal="center" vertical="center" wrapText="1"/>
    </xf>
    <xf numFmtId="166" fontId="17" fillId="0" borderId="34" xfId="0" applyNumberFormat="1" applyFont="1" applyFill="1" applyBorder="1" applyAlignment="1">
      <alignment horizontal="center"/>
    </xf>
    <xf numFmtId="166" fontId="12" fillId="0" borderId="22" xfId="0" applyNumberFormat="1" applyFont="1" applyFill="1" applyBorder="1"/>
    <xf numFmtId="166" fontId="12" fillId="0" borderId="34" xfId="0" applyNumberFormat="1" applyFont="1" applyFill="1" applyBorder="1"/>
    <xf numFmtId="166" fontId="17" fillId="0" borderId="22" xfId="2" applyNumberFormat="1" applyFont="1" applyFill="1" applyBorder="1" applyAlignment="1">
      <alignment horizontal="center"/>
    </xf>
    <xf numFmtId="166" fontId="17" fillId="0" borderId="23" xfId="2" applyNumberFormat="1" applyFont="1" applyFill="1" applyBorder="1" applyAlignment="1">
      <alignment horizontal="center"/>
    </xf>
    <xf numFmtId="166" fontId="17" fillId="0" borderId="22" xfId="0" applyNumberFormat="1" applyFont="1" applyFill="1" applyBorder="1" applyAlignment="1">
      <alignment horizontal="center"/>
    </xf>
    <xf numFmtId="166" fontId="17" fillId="0" borderId="23" xfId="0" applyNumberFormat="1" applyFont="1" applyFill="1" applyBorder="1" applyAlignment="1">
      <alignment horizontal="center"/>
    </xf>
    <xf numFmtId="166" fontId="12" fillId="0" borderId="11" xfId="2" applyNumberFormat="1" applyFont="1" applyFill="1" applyBorder="1" applyAlignment="1">
      <alignment horizontal="center"/>
    </xf>
    <xf numFmtId="166" fontId="12" fillId="0" borderId="25" xfId="0" applyNumberFormat="1" applyFont="1" applyFill="1" applyBorder="1"/>
    <xf numFmtId="166" fontId="12" fillId="0" borderId="36" xfId="0" applyNumberFormat="1" applyFont="1" applyFill="1" applyBorder="1"/>
    <xf numFmtId="166" fontId="12" fillId="0" borderId="30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 wrapText="1"/>
    </xf>
    <xf numFmtId="165" fontId="10" fillId="0" borderId="26" xfId="0" applyNumberFormat="1" applyFont="1" applyFill="1" applyBorder="1" applyAlignment="1">
      <alignment horizontal="center" vertical="center" wrapText="1"/>
    </xf>
    <xf numFmtId="167" fontId="10" fillId="0" borderId="19" xfId="0" applyNumberFormat="1" applyFont="1" applyFill="1" applyBorder="1" applyAlignment="1">
      <alignment horizontal="center" vertical="center" wrapText="1"/>
    </xf>
    <xf numFmtId="167" fontId="10" fillId="0" borderId="32" xfId="0" applyNumberFormat="1" applyFont="1" applyFill="1" applyBorder="1" applyAlignment="1">
      <alignment horizontal="center" vertical="center" wrapText="1"/>
    </xf>
    <xf numFmtId="1" fontId="10" fillId="0" borderId="19" xfId="0" applyNumberFormat="1" applyFont="1" applyFill="1" applyBorder="1" applyAlignment="1">
      <alignment horizontal="center" vertical="center" wrapText="1"/>
    </xf>
    <xf numFmtId="165" fontId="6" fillId="0" borderId="22" xfId="0" applyNumberFormat="1" applyFont="1" applyFill="1" applyBorder="1" applyAlignment="1">
      <alignment horizontal="center"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165" fontId="6" fillId="0" borderId="24" xfId="0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vertical="top" wrapText="1"/>
    </xf>
    <xf numFmtId="0" fontId="11" fillId="0" borderId="0" xfId="4" applyFont="1" applyAlignment="1">
      <alignment horizontal="center"/>
    </xf>
    <xf numFmtId="0" fontId="16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7" fillId="0" borderId="7" xfId="2" applyFont="1" applyBorder="1" applyAlignment="1">
      <alignment horizontal="left" vertical="center" wrapText="1"/>
    </xf>
    <xf numFmtId="0" fontId="12" fillId="3" borderId="16" xfId="0" applyFont="1" applyFill="1" applyBorder="1" applyAlignment="1">
      <alignment horizontal="center" vertical="center" wrapText="1" shrinkToFit="1"/>
    </xf>
    <xf numFmtId="0" fontId="12" fillId="3" borderId="17" xfId="0" applyFont="1" applyFill="1" applyBorder="1" applyAlignment="1">
      <alignment horizontal="center" vertical="center" wrapText="1" shrinkToFit="1"/>
    </xf>
    <xf numFmtId="0" fontId="12" fillId="3" borderId="8" xfId="0" applyFont="1" applyFill="1" applyBorder="1" applyAlignment="1">
      <alignment horizontal="center" vertical="center" wrapText="1" shrinkToFit="1"/>
    </xf>
    <xf numFmtId="0" fontId="12" fillId="3" borderId="2" xfId="0" applyFont="1" applyFill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left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4" borderId="8" xfId="2" applyFont="1" applyFill="1" applyBorder="1" applyAlignment="1">
      <alignment horizontal="center" vertical="center" wrapText="1"/>
    </xf>
    <xf numFmtId="0" fontId="12" fillId="4" borderId="16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left" wrapText="1"/>
    </xf>
    <xf numFmtId="164" fontId="10" fillId="0" borderId="8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6" fillId="0" borderId="4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6" fillId="0" borderId="0" xfId="5" applyFont="1" applyFill="1" applyAlignment="1">
      <alignment horizontal="right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0" fillId="0" borderId="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justify" vertical="center" wrapText="1"/>
    </xf>
    <xf numFmtId="0" fontId="7" fillId="0" borderId="0" xfId="2" applyFont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1" fillId="0" borderId="16" xfId="0" applyFont="1" applyFill="1" applyBorder="1" applyAlignment="1">
      <alignment vertical="top" wrapText="1"/>
    </xf>
    <xf numFmtId="0" fontId="11" fillId="0" borderId="17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164" fontId="10" fillId="0" borderId="3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justify" vertical="top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1" fontId="10" fillId="0" borderId="22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_ООО Тепловая компания (печора)" xfId="2"/>
    <cellStyle name="Обычный 3 2" xfId="13"/>
    <cellStyle name="Обычный 3 2 2" xfId="9"/>
    <cellStyle name="Обычный 4" xfId="7"/>
    <cellStyle name="Обычный 5" xfId="3"/>
    <cellStyle name="Обычный 6" xfId="8"/>
    <cellStyle name="Обычный 6 2" xfId="11"/>
    <cellStyle name="Обычный 6 3" xfId="10"/>
    <cellStyle name="Обычный 6 3 2" xfId="12"/>
    <cellStyle name="Обычный 9" xfId="14"/>
    <cellStyle name="Обычный_PP_PitWater" xfId="4"/>
    <cellStyle name="Обычный_Тар_тр 06" xfId="5"/>
    <cellStyle name="Стиль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4%20&#1075;&#1086;&#1076;/&#1055;&#1055;%20&#1042;&#1057;%20&#1042;&#1054;%202019-2023/&#1055;&#1055;%20&#1092;&#1072;&#1082;&#1090;%202022/&#1086;&#1090;%20&#1056;&#1054;/&#1048;&#1091;&#1083;&#1100;&#1090;&#1046;&#1050;&#1061;/&#1043;&#1042;&#1057;%20&#1055;&#1055;%20&#1048;&#1091;&#1083;&#1100;&#1090;%20&#1046;&#1050;&#1061;%20&#1055;&#1055;%202022%20&#1092;&#1072;&#1082;&#1090;%20&#1050;&#106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Расчет"/>
      <sheetName val="20 сч за 2022 год"/>
      <sheetName val="90.01.1 за 2022 год"/>
      <sheetName val="КС 20.01 Ремонт"/>
      <sheetName val="Субсидия за 2022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E12">
            <v>8156.7780000000002</v>
          </cell>
        </row>
        <row r="22">
          <cell r="E22">
            <v>5.7617428474491673E-2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4"/>
  <sheetViews>
    <sheetView zoomScaleNormal="100" workbookViewId="0">
      <selection activeCell="C2" sqref="C2"/>
    </sheetView>
  </sheetViews>
  <sheetFormatPr defaultColWidth="9.140625" defaultRowHeight="15.75" x14ac:dyDescent="0.25"/>
  <cols>
    <col min="1" max="1" width="51.28515625" style="32" customWidth="1"/>
    <col min="2" max="2" width="61.85546875" style="32" customWidth="1"/>
    <col min="3" max="3" width="7" style="32" customWidth="1"/>
    <col min="4" max="4" width="6.7109375" style="32" customWidth="1"/>
    <col min="5" max="16384" width="9.140625" style="32"/>
  </cols>
  <sheetData>
    <row r="1" spans="1:2" s="29" customFormat="1" ht="18.75" x14ac:dyDescent="0.3">
      <c r="A1" s="237" t="s">
        <v>57</v>
      </c>
      <c r="B1" s="237"/>
    </row>
    <row r="2" spans="1:2" s="29" customFormat="1" ht="18.75" x14ac:dyDescent="0.3">
      <c r="A2" s="238" t="s">
        <v>129</v>
      </c>
      <c r="B2" s="238"/>
    </row>
    <row r="3" spans="1:2" s="29" customFormat="1" ht="19.5" customHeight="1" x14ac:dyDescent="0.3">
      <c r="A3" s="239"/>
      <c r="B3" s="240"/>
    </row>
    <row r="4" spans="1:2" s="29" customFormat="1" ht="18.75" customHeight="1" x14ac:dyDescent="0.3">
      <c r="A4" s="241" t="s">
        <v>48</v>
      </c>
      <c r="B4" s="241"/>
    </row>
    <row r="5" spans="1:2" ht="27" customHeight="1" x14ac:dyDescent="0.25">
      <c r="A5" s="30" t="s">
        <v>49</v>
      </c>
      <c r="B5" s="31" t="s">
        <v>50</v>
      </c>
    </row>
    <row r="6" spans="1:2" ht="36" customHeight="1" x14ac:dyDescent="0.25">
      <c r="A6" s="30" t="s">
        <v>51</v>
      </c>
      <c r="B6" s="33" t="s">
        <v>52</v>
      </c>
    </row>
    <row r="7" spans="1:2" ht="38.25" customHeight="1" x14ac:dyDescent="0.25">
      <c r="A7" s="30" t="s">
        <v>53</v>
      </c>
      <c r="B7" s="33" t="s">
        <v>54</v>
      </c>
    </row>
    <row r="8" spans="1:2" ht="27.75" customHeight="1" x14ac:dyDescent="0.25">
      <c r="A8" s="30" t="s">
        <v>55</v>
      </c>
      <c r="B8" s="31" t="s">
        <v>56</v>
      </c>
    </row>
    <row r="9" spans="1:2" s="36" customFormat="1" ht="21.75" customHeight="1" x14ac:dyDescent="0.25">
      <c r="A9" s="34"/>
      <c r="B9" s="35"/>
    </row>
    <row r="10" spans="1:2" ht="16.5" customHeight="1" x14ac:dyDescent="0.25">
      <c r="A10" s="170" t="s">
        <v>125</v>
      </c>
      <c r="B10" s="195" t="s">
        <v>128</v>
      </c>
    </row>
    <row r="11" spans="1:2" x14ac:dyDescent="0.25">
      <c r="A11" s="171" t="s">
        <v>126</v>
      </c>
      <c r="B11" s="171" t="s">
        <v>127</v>
      </c>
    </row>
    <row r="17" spans="1:3" x14ac:dyDescent="0.25">
      <c r="C17" s="37"/>
    </row>
    <row r="19" spans="1:3" x14ac:dyDescent="0.25">
      <c r="C19" s="38"/>
    </row>
    <row r="22" spans="1:3" s="36" customFormat="1" x14ac:dyDescent="0.25">
      <c r="A22" s="32"/>
      <c r="B22" s="32"/>
      <c r="C22" s="32"/>
    </row>
    <row r="23" spans="1:3" ht="15" customHeight="1" x14ac:dyDescent="0.25"/>
    <row r="24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" footer="0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38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21" sqref="G21"/>
    </sheetView>
  </sheetViews>
  <sheetFormatPr defaultRowHeight="12.75" x14ac:dyDescent="0.2"/>
  <cols>
    <col min="1" max="1" width="6.5703125" customWidth="1"/>
    <col min="2" max="2" width="53.42578125" customWidth="1"/>
    <col min="3" max="4" width="12.85546875" customWidth="1"/>
    <col min="5" max="8" width="13" customWidth="1"/>
    <col min="9" max="9" width="13.28515625" customWidth="1"/>
    <col min="10" max="10" width="14.140625" customWidth="1"/>
    <col min="11" max="19" width="13" customWidth="1"/>
    <col min="20" max="23" width="13" hidden="1" customWidth="1"/>
    <col min="26" max="26" width="12.5703125" customWidth="1"/>
    <col min="27" max="27" width="13.42578125" customWidth="1"/>
    <col min="28" max="28" width="13.5703125" customWidth="1"/>
    <col min="29" max="33" width="14.42578125" customWidth="1"/>
  </cols>
  <sheetData>
    <row r="1" spans="1:24" ht="23.25" customHeight="1" x14ac:dyDescent="0.3">
      <c r="A1" s="54" t="s">
        <v>58</v>
      </c>
      <c r="B1" s="55"/>
      <c r="C1" s="56"/>
      <c r="D1" s="56"/>
      <c r="E1" s="56"/>
      <c r="F1" s="56"/>
      <c r="G1" s="56"/>
      <c r="H1" s="5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4" ht="21" customHeight="1" x14ac:dyDescent="0.2">
      <c r="A2" s="247" t="s">
        <v>19</v>
      </c>
      <c r="B2" s="247" t="s">
        <v>20</v>
      </c>
      <c r="C2" s="247" t="s">
        <v>21</v>
      </c>
      <c r="D2" s="252" t="s">
        <v>59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119"/>
      <c r="U2" s="119"/>
      <c r="V2" s="119"/>
      <c r="W2" s="120"/>
      <c r="X2" s="57"/>
    </row>
    <row r="3" spans="1:24" ht="17.25" customHeight="1" x14ac:dyDescent="0.2">
      <c r="A3" s="248"/>
      <c r="B3" s="248"/>
      <c r="C3" s="248"/>
      <c r="D3" s="250" t="s">
        <v>65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112"/>
      <c r="U3" s="112"/>
      <c r="V3" s="112"/>
      <c r="W3" s="113"/>
      <c r="X3" s="57"/>
    </row>
    <row r="4" spans="1:24" ht="15.75" customHeight="1" x14ac:dyDescent="0.2">
      <c r="A4" s="248"/>
      <c r="B4" s="248"/>
      <c r="C4" s="248"/>
      <c r="D4" s="245" t="s">
        <v>86</v>
      </c>
      <c r="E4" s="245"/>
      <c r="F4" s="245"/>
      <c r="G4" s="245"/>
      <c r="H4" s="58"/>
      <c r="I4" s="242" t="s">
        <v>87</v>
      </c>
      <c r="J4" s="242"/>
      <c r="K4" s="243"/>
      <c r="L4" s="58"/>
      <c r="M4" s="242" t="s">
        <v>88</v>
      </c>
      <c r="N4" s="242"/>
      <c r="O4" s="243"/>
      <c r="P4" s="58"/>
      <c r="Q4" s="242" t="s">
        <v>89</v>
      </c>
      <c r="R4" s="242"/>
      <c r="S4" s="243"/>
      <c r="T4" s="58"/>
      <c r="U4" s="242" t="s">
        <v>90</v>
      </c>
      <c r="V4" s="242"/>
      <c r="W4" s="243"/>
      <c r="X4" s="57"/>
    </row>
    <row r="5" spans="1:24" ht="19.5" customHeight="1" x14ac:dyDescent="0.2">
      <c r="A5" s="248"/>
      <c r="B5" s="248"/>
      <c r="C5" s="248"/>
      <c r="D5" s="59" t="s">
        <v>60</v>
      </c>
      <c r="E5" s="244" t="s">
        <v>61</v>
      </c>
      <c r="F5" s="242"/>
      <c r="G5" s="243"/>
      <c r="H5" s="59" t="s">
        <v>60</v>
      </c>
      <c r="I5" s="244" t="s">
        <v>61</v>
      </c>
      <c r="J5" s="242"/>
      <c r="K5" s="243"/>
      <c r="L5" s="59" t="s">
        <v>60</v>
      </c>
      <c r="M5" s="244" t="s">
        <v>61</v>
      </c>
      <c r="N5" s="242"/>
      <c r="O5" s="243"/>
      <c r="P5" s="59" t="s">
        <v>60</v>
      </c>
      <c r="Q5" s="244" t="s">
        <v>61</v>
      </c>
      <c r="R5" s="242"/>
      <c r="S5" s="243"/>
      <c r="T5" s="59" t="s">
        <v>60</v>
      </c>
      <c r="U5" s="244" t="s">
        <v>61</v>
      </c>
      <c r="V5" s="242"/>
      <c r="W5" s="243"/>
      <c r="X5" s="57"/>
    </row>
    <row r="6" spans="1:24" ht="15" customHeight="1" x14ac:dyDescent="0.2">
      <c r="A6" s="249"/>
      <c r="B6" s="249"/>
      <c r="C6" s="249"/>
      <c r="D6" s="60" t="s">
        <v>62</v>
      </c>
      <c r="E6" s="61" t="s">
        <v>63</v>
      </c>
      <c r="F6" s="61" t="s">
        <v>64</v>
      </c>
      <c r="G6" s="61" t="s">
        <v>62</v>
      </c>
      <c r="H6" s="60" t="s">
        <v>62</v>
      </c>
      <c r="I6" s="61" t="s">
        <v>63</v>
      </c>
      <c r="J6" s="61" t="s">
        <v>64</v>
      </c>
      <c r="K6" s="61" t="s">
        <v>62</v>
      </c>
      <c r="L6" s="60" t="s">
        <v>62</v>
      </c>
      <c r="M6" s="61" t="s">
        <v>63</v>
      </c>
      <c r="N6" s="61" t="s">
        <v>64</v>
      </c>
      <c r="O6" s="61" t="s">
        <v>62</v>
      </c>
      <c r="P6" s="60" t="s">
        <v>62</v>
      </c>
      <c r="Q6" s="61" t="s">
        <v>63</v>
      </c>
      <c r="R6" s="61" t="s">
        <v>64</v>
      </c>
      <c r="S6" s="61" t="s">
        <v>62</v>
      </c>
      <c r="T6" s="60" t="s">
        <v>62</v>
      </c>
      <c r="U6" s="61" t="s">
        <v>63</v>
      </c>
      <c r="V6" s="61" t="s">
        <v>64</v>
      </c>
      <c r="W6" s="61" t="s">
        <v>62</v>
      </c>
      <c r="X6" s="57"/>
    </row>
    <row r="7" spans="1:24" ht="22.5" customHeight="1" x14ac:dyDescent="0.2">
      <c r="A7" s="62">
        <v>1</v>
      </c>
      <c r="B7" s="62">
        <f>A7+1</f>
        <v>2</v>
      </c>
      <c r="C7" s="62">
        <f t="shared" ref="C7:W7" si="0">B7+1</f>
        <v>3</v>
      </c>
      <c r="D7" s="62">
        <f>C7+1</f>
        <v>4</v>
      </c>
      <c r="E7" s="62">
        <f t="shared" ref="E7:S7" si="1">D7+1</f>
        <v>5</v>
      </c>
      <c r="F7" s="62">
        <f t="shared" si="1"/>
        <v>6</v>
      </c>
      <c r="G7" s="62">
        <f t="shared" si="1"/>
        <v>7</v>
      </c>
      <c r="H7" s="62">
        <f t="shared" si="1"/>
        <v>8</v>
      </c>
      <c r="I7" s="62">
        <f t="shared" si="1"/>
        <v>9</v>
      </c>
      <c r="J7" s="62">
        <f t="shared" si="1"/>
        <v>10</v>
      </c>
      <c r="K7" s="62">
        <f t="shared" si="1"/>
        <v>11</v>
      </c>
      <c r="L7" s="62">
        <f t="shared" si="1"/>
        <v>12</v>
      </c>
      <c r="M7" s="62">
        <f t="shared" si="1"/>
        <v>13</v>
      </c>
      <c r="N7" s="62">
        <f t="shared" si="1"/>
        <v>14</v>
      </c>
      <c r="O7" s="62">
        <f t="shared" si="1"/>
        <v>15</v>
      </c>
      <c r="P7" s="62">
        <f t="shared" si="1"/>
        <v>16</v>
      </c>
      <c r="Q7" s="62">
        <f t="shared" si="1"/>
        <v>17</v>
      </c>
      <c r="R7" s="62">
        <f t="shared" si="1"/>
        <v>18</v>
      </c>
      <c r="S7" s="62">
        <f t="shared" si="1"/>
        <v>19</v>
      </c>
      <c r="T7" s="62"/>
      <c r="U7" s="62">
        <f>S7+1</f>
        <v>20</v>
      </c>
      <c r="V7" s="62">
        <f t="shared" si="0"/>
        <v>21</v>
      </c>
      <c r="W7" s="63">
        <f t="shared" si="0"/>
        <v>22</v>
      </c>
      <c r="X7" s="57"/>
    </row>
    <row r="8" spans="1:24" ht="14.25" x14ac:dyDescent="0.2">
      <c r="A8" s="64">
        <v>1</v>
      </c>
      <c r="B8" s="65" t="s">
        <v>91</v>
      </c>
      <c r="C8" s="66" t="s">
        <v>92</v>
      </c>
      <c r="D8" s="67">
        <v>10603.395</v>
      </c>
      <c r="E8" s="68">
        <v>4227.277</v>
      </c>
      <c r="F8" s="69">
        <v>3310.212</v>
      </c>
      <c r="G8" s="70">
        <f>E8+F8</f>
        <v>7537.4889999999996</v>
      </c>
      <c r="H8" s="67">
        <v>10603.395</v>
      </c>
      <c r="I8" s="68">
        <v>4317.4980000000005</v>
      </c>
      <c r="J8" s="69">
        <v>2783.2020000000002</v>
      </c>
      <c r="K8" s="70">
        <f>I8+J8</f>
        <v>7100.7000000000007</v>
      </c>
      <c r="L8" s="67">
        <v>8467.8109999999997</v>
      </c>
      <c r="M8" s="68">
        <v>3971.9130000000005</v>
      </c>
      <c r="N8" s="69">
        <v>3596.319</v>
      </c>
      <c r="O8" s="70">
        <v>7568.232</v>
      </c>
      <c r="P8" s="202">
        <v>7760.4</v>
      </c>
      <c r="Q8" s="203">
        <v>4192.1949999999997</v>
      </c>
      <c r="R8" s="204">
        <v>4232.7030000000004</v>
      </c>
      <c r="S8" s="205">
        <f>Q8+R8</f>
        <v>8424.898000000001</v>
      </c>
      <c r="T8" s="67"/>
      <c r="U8" s="68"/>
      <c r="V8" s="69"/>
      <c r="W8" s="70">
        <f>U8+V8</f>
        <v>0</v>
      </c>
      <c r="X8" s="57"/>
    </row>
    <row r="9" spans="1:24" ht="21.75" customHeight="1" x14ac:dyDescent="0.25">
      <c r="A9" s="71">
        <v>2</v>
      </c>
      <c r="B9" s="72" t="s">
        <v>93</v>
      </c>
      <c r="C9" s="73" t="s">
        <v>92</v>
      </c>
      <c r="D9" s="74"/>
      <c r="E9" s="75"/>
      <c r="F9" s="76"/>
      <c r="G9" s="77">
        <f>E9+F9</f>
        <v>0</v>
      </c>
      <c r="H9" s="74"/>
      <c r="I9" s="75"/>
      <c r="J9" s="76"/>
      <c r="K9" s="77">
        <f>I9+J9</f>
        <v>0</v>
      </c>
      <c r="L9" s="74"/>
      <c r="M9" s="75"/>
      <c r="N9" s="76"/>
      <c r="O9" s="77">
        <v>0</v>
      </c>
      <c r="P9" s="206"/>
      <c r="Q9" s="207"/>
      <c r="R9" s="208"/>
      <c r="S9" s="209">
        <f>Q9+R9</f>
        <v>0</v>
      </c>
      <c r="T9" s="74"/>
      <c r="U9" s="75"/>
      <c r="V9" s="76"/>
      <c r="W9" s="77">
        <f>U9+V9</f>
        <v>0</v>
      </c>
      <c r="X9" s="57"/>
    </row>
    <row r="10" spans="1:24" ht="15" x14ac:dyDescent="0.25">
      <c r="A10" s="71"/>
      <c r="B10" s="78" t="s">
        <v>94</v>
      </c>
      <c r="C10" s="73" t="s">
        <v>4</v>
      </c>
      <c r="D10" s="79">
        <f t="shared" ref="D10:K10" si="2">(D9/D8)*100</f>
        <v>0</v>
      </c>
      <c r="E10" s="80">
        <f t="shared" si="2"/>
        <v>0</v>
      </c>
      <c r="F10" s="81">
        <f t="shared" si="2"/>
        <v>0</v>
      </c>
      <c r="G10" s="79">
        <f t="shared" si="2"/>
        <v>0</v>
      </c>
      <c r="H10" s="79">
        <f t="shared" si="2"/>
        <v>0</v>
      </c>
      <c r="I10" s="80">
        <f t="shared" si="2"/>
        <v>0</v>
      </c>
      <c r="J10" s="81">
        <f t="shared" si="2"/>
        <v>0</v>
      </c>
      <c r="K10" s="79">
        <f t="shared" si="2"/>
        <v>0</v>
      </c>
      <c r="L10" s="79">
        <v>0</v>
      </c>
      <c r="M10" s="80">
        <v>0</v>
      </c>
      <c r="N10" s="81">
        <v>0</v>
      </c>
      <c r="O10" s="79">
        <v>0</v>
      </c>
      <c r="P10" s="210"/>
      <c r="Q10" s="211">
        <f t="shared" ref="Q10:S10" si="3">(Q9/Q8)*100</f>
        <v>0</v>
      </c>
      <c r="R10" s="212">
        <f t="shared" si="3"/>
        <v>0</v>
      </c>
      <c r="S10" s="210">
        <f t="shared" si="3"/>
        <v>0</v>
      </c>
      <c r="T10" s="79" t="e">
        <f t="shared" ref="T10:W10" si="4">(T9/T8)*100</f>
        <v>#DIV/0!</v>
      </c>
      <c r="U10" s="80" t="e">
        <f t="shared" si="4"/>
        <v>#DIV/0!</v>
      </c>
      <c r="V10" s="81" t="e">
        <f t="shared" si="4"/>
        <v>#DIV/0!</v>
      </c>
      <c r="W10" s="79" t="e">
        <f t="shared" si="4"/>
        <v>#DIV/0!</v>
      </c>
      <c r="X10" s="57"/>
    </row>
    <row r="11" spans="1:24" ht="15" x14ac:dyDescent="0.25">
      <c r="A11" s="71">
        <v>3</v>
      </c>
      <c r="B11" s="78" t="s">
        <v>95</v>
      </c>
      <c r="C11" s="73" t="s">
        <v>92</v>
      </c>
      <c r="D11" s="74"/>
      <c r="E11" s="80"/>
      <c r="F11" s="82"/>
      <c r="G11" s="79"/>
      <c r="H11" s="74"/>
      <c r="I11" s="80"/>
      <c r="J11" s="82"/>
      <c r="K11" s="79"/>
      <c r="L11" s="74"/>
      <c r="M11" s="80"/>
      <c r="N11" s="82"/>
      <c r="O11" s="79"/>
      <c r="P11" s="206"/>
      <c r="Q11" s="211"/>
      <c r="R11" s="213"/>
      <c r="S11" s="210"/>
      <c r="T11" s="74"/>
      <c r="U11" s="80"/>
      <c r="V11" s="82"/>
      <c r="W11" s="79"/>
      <c r="X11" s="57"/>
    </row>
    <row r="12" spans="1:24" ht="15" x14ac:dyDescent="0.25">
      <c r="A12" s="71" t="s">
        <v>40</v>
      </c>
      <c r="B12" s="83" t="s">
        <v>96</v>
      </c>
      <c r="C12" s="73" t="s">
        <v>92</v>
      </c>
      <c r="D12" s="74"/>
      <c r="E12" s="80"/>
      <c r="F12" s="81"/>
      <c r="G12" s="79"/>
      <c r="H12" s="74"/>
      <c r="I12" s="80"/>
      <c r="J12" s="81"/>
      <c r="K12" s="79"/>
      <c r="L12" s="74"/>
      <c r="M12" s="80"/>
      <c r="N12" s="81"/>
      <c r="O12" s="79"/>
      <c r="P12" s="206"/>
      <c r="Q12" s="211"/>
      <c r="R12" s="212"/>
      <c r="S12" s="210"/>
      <c r="T12" s="74"/>
      <c r="U12" s="80"/>
      <c r="V12" s="81"/>
      <c r="W12" s="79"/>
      <c r="X12" s="57"/>
    </row>
    <row r="13" spans="1:24" ht="30" x14ac:dyDescent="0.25">
      <c r="A13" s="71">
        <v>4</v>
      </c>
      <c r="B13" s="84" t="s">
        <v>97</v>
      </c>
      <c r="C13" s="73" t="s">
        <v>80</v>
      </c>
      <c r="D13" s="74">
        <v>581.79799999999989</v>
      </c>
      <c r="E13" s="198">
        <v>247.66199999999998</v>
      </c>
      <c r="F13" s="199">
        <v>193.934</v>
      </c>
      <c r="G13" s="77">
        <f>E13+F13</f>
        <v>441.596</v>
      </c>
      <c r="H13" s="74">
        <v>588.9730109014755</v>
      </c>
      <c r="I13" s="198">
        <v>240.06399999999996</v>
      </c>
      <c r="J13" s="199">
        <v>154.75200000000001</v>
      </c>
      <c r="K13" s="77">
        <f>I13+J13</f>
        <v>394.81599999999997</v>
      </c>
      <c r="L13" s="74">
        <v>470.81900000000002</v>
      </c>
      <c r="M13" s="198">
        <v>226.05599999999998</v>
      </c>
      <c r="N13" s="199">
        <v>204.68199999999999</v>
      </c>
      <c r="O13" s="77">
        <v>430.73799999999994</v>
      </c>
      <c r="P13" s="206">
        <v>447.10907677327498</v>
      </c>
      <c r="Q13" s="211"/>
      <c r="R13" s="212"/>
      <c r="S13" s="209">
        <f>Q13+R13</f>
        <v>0</v>
      </c>
      <c r="T13" s="74"/>
      <c r="U13" s="80"/>
      <c r="V13" s="81"/>
      <c r="W13" s="77">
        <f>U13+V13</f>
        <v>0</v>
      </c>
      <c r="X13" s="57"/>
    </row>
    <row r="14" spans="1:24" ht="15" x14ac:dyDescent="0.25">
      <c r="A14" s="71">
        <v>5</v>
      </c>
      <c r="B14" s="72" t="s">
        <v>98</v>
      </c>
      <c r="C14" s="85" t="s">
        <v>92</v>
      </c>
      <c r="D14" s="86">
        <f>D8-D9+D11</f>
        <v>10603.395</v>
      </c>
      <c r="E14" s="87">
        <f>E8-E9+E11</f>
        <v>4227.277</v>
      </c>
      <c r="F14" s="88">
        <f>F8-F9+F11</f>
        <v>3310.212</v>
      </c>
      <c r="G14" s="89">
        <f t="shared" ref="G14" si="5">G8-G9+G11</f>
        <v>7537.4889999999996</v>
      </c>
      <c r="H14" s="86">
        <f>H8-H9+H11</f>
        <v>10603.395</v>
      </c>
      <c r="I14" s="87">
        <f>I8-I9+I11</f>
        <v>4317.4980000000005</v>
      </c>
      <c r="J14" s="88">
        <f>J8-J9+J11</f>
        <v>2783.2020000000002</v>
      </c>
      <c r="K14" s="89">
        <f t="shared" ref="K14" si="6">K8-K9+K11</f>
        <v>7100.7000000000007</v>
      </c>
      <c r="L14" s="86">
        <v>8467.8109999999997</v>
      </c>
      <c r="M14" s="87">
        <v>3971.9130000000005</v>
      </c>
      <c r="N14" s="88">
        <v>3596.319</v>
      </c>
      <c r="O14" s="89">
        <v>7568.232</v>
      </c>
      <c r="P14" s="214">
        <v>7760.4</v>
      </c>
      <c r="Q14" s="215">
        <f>Q8-Q9+Q11</f>
        <v>4192.1949999999997</v>
      </c>
      <c r="R14" s="216">
        <f>R8-R9+R11</f>
        <v>4232.7030000000004</v>
      </c>
      <c r="S14" s="217">
        <f t="shared" ref="S14" si="7">S8-S9+S11</f>
        <v>8424.898000000001</v>
      </c>
      <c r="T14" s="86">
        <f>T8-T9+T11</f>
        <v>0</v>
      </c>
      <c r="U14" s="87">
        <f>U8-U9+U11</f>
        <v>0</v>
      </c>
      <c r="V14" s="88">
        <f>V8-V9+V11</f>
        <v>0</v>
      </c>
      <c r="W14" s="89">
        <f t="shared" ref="W14" si="8">W8-W9+W11</f>
        <v>0</v>
      </c>
      <c r="X14" s="57"/>
    </row>
    <row r="15" spans="1:24" ht="15" x14ac:dyDescent="0.25">
      <c r="A15" s="71">
        <v>6</v>
      </c>
      <c r="B15" s="72" t="s">
        <v>99</v>
      </c>
      <c r="C15" s="73"/>
      <c r="D15" s="74"/>
      <c r="E15" s="90"/>
      <c r="F15" s="82"/>
      <c r="G15" s="91"/>
      <c r="H15" s="74"/>
      <c r="I15" s="90"/>
      <c r="J15" s="82"/>
      <c r="K15" s="91"/>
      <c r="L15" s="74"/>
      <c r="M15" s="90"/>
      <c r="N15" s="82"/>
      <c r="O15" s="91"/>
      <c r="P15" s="206"/>
      <c r="Q15" s="218"/>
      <c r="R15" s="213"/>
      <c r="S15" s="219"/>
      <c r="T15" s="74"/>
      <c r="U15" s="90"/>
      <c r="V15" s="82"/>
      <c r="W15" s="91"/>
      <c r="X15" s="57"/>
    </row>
    <row r="16" spans="1:24" ht="15" x14ac:dyDescent="0.25">
      <c r="A16" s="71" t="s">
        <v>100</v>
      </c>
      <c r="B16" s="72" t="s">
        <v>101</v>
      </c>
      <c r="C16" s="73" t="s">
        <v>92</v>
      </c>
      <c r="D16" s="77"/>
      <c r="E16" s="92"/>
      <c r="F16" s="93"/>
      <c r="G16" s="77">
        <f>E16+F16</f>
        <v>0</v>
      </c>
      <c r="H16" s="77"/>
      <c r="I16" s="92"/>
      <c r="J16" s="93"/>
      <c r="K16" s="77">
        <f>I16+J16</f>
        <v>0</v>
      </c>
      <c r="L16" s="77"/>
      <c r="M16" s="92"/>
      <c r="N16" s="93"/>
      <c r="O16" s="77">
        <v>0</v>
      </c>
      <c r="P16" s="209"/>
      <c r="Q16" s="194"/>
      <c r="R16" s="193"/>
      <c r="S16" s="209">
        <f>Q16+R16</f>
        <v>0</v>
      </c>
      <c r="T16" s="77"/>
      <c r="U16" s="92"/>
      <c r="V16" s="93"/>
      <c r="W16" s="77">
        <f>U16+V16</f>
        <v>0</v>
      </c>
      <c r="X16" s="57"/>
    </row>
    <row r="17" spans="1:24" ht="15" x14ac:dyDescent="0.25">
      <c r="A17" s="71" t="s">
        <v>102</v>
      </c>
      <c r="B17" s="72" t="s">
        <v>103</v>
      </c>
      <c r="C17" s="73" t="s">
        <v>80</v>
      </c>
      <c r="D17" s="77"/>
      <c r="E17" s="92">
        <f>E16*0.0746848</f>
        <v>0</v>
      </c>
      <c r="F17" s="93">
        <f>F16*0.0746848</f>
        <v>0</v>
      </c>
      <c r="G17" s="77">
        <f>E17+F17</f>
        <v>0</v>
      </c>
      <c r="H17" s="77"/>
      <c r="I17" s="194">
        <f>I16*0.0746848</f>
        <v>0</v>
      </c>
      <c r="J17" s="193">
        <f>J16*0.0746848</f>
        <v>0</v>
      </c>
      <c r="K17" s="77">
        <f>I17+J17</f>
        <v>0</v>
      </c>
      <c r="L17" s="77"/>
      <c r="M17" s="92">
        <v>0</v>
      </c>
      <c r="N17" s="93">
        <v>0</v>
      </c>
      <c r="O17" s="77">
        <v>0</v>
      </c>
      <c r="P17" s="209"/>
      <c r="Q17" s="194">
        <f>Q16*0.0746848</f>
        <v>0</v>
      </c>
      <c r="R17" s="193">
        <f>R16*0.0746848</f>
        <v>0</v>
      </c>
      <c r="S17" s="209">
        <f>Q17+R17</f>
        <v>0</v>
      </c>
      <c r="T17" s="77"/>
      <c r="U17" s="92">
        <f>U16*0.0746848</f>
        <v>0</v>
      </c>
      <c r="V17" s="93">
        <f>V16*0.0746848</f>
        <v>0</v>
      </c>
      <c r="W17" s="77">
        <f>U17+V17</f>
        <v>0</v>
      </c>
      <c r="X17" s="57"/>
    </row>
    <row r="18" spans="1:24" ht="30" x14ac:dyDescent="0.25">
      <c r="A18" s="71">
        <v>7</v>
      </c>
      <c r="B18" s="72" t="s">
        <v>104</v>
      </c>
      <c r="C18" s="73" t="s">
        <v>4</v>
      </c>
      <c r="D18" s="92">
        <f t="shared" ref="D18:K18" si="9">D16/D14*100</f>
        <v>0</v>
      </c>
      <c r="E18" s="92">
        <f t="shared" si="9"/>
        <v>0</v>
      </c>
      <c r="F18" s="93">
        <f t="shared" si="9"/>
        <v>0</v>
      </c>
      <c r="G18" s="77">
        <f t="shared" si="9"/>
        <v>0</v>
      </c>
      <c r="H18" s="92">
        <f t="shared" si="9"/>
        <v>0</v>
      </c>
      <c r="I18" s="92">
        <f t="shared" si="9"/>
        <v>0</v>
      </c>
      <c r="J18" s="93">
        <f t="shared" si="9"/>
        <v>0</v>
      </c>
      <c r="K18" s="77">
        <f t="shared" si="9"/>
        <v>0</v>
      </c>
      <c r="L18" s="92">
        <v>0</v>
      </c>
      <c r="M18" s="92">
        <v>0</v>
      </c>
      <c r="N18" s="93">
        <v>0</v>
      </c>
      <c r="O18" s="77">
        <v>0</v>
      </c>
      <c r="P18" s="194"/>
      <c r="Q18" s="194">
        <f t="shared" ref="Q18:S18" si="10">Q16/Q14*100</f>
        <v>0</v>
      </c>
      <c r="R18" s="193">
        <f t="shared" si="10"/>
        <v>0</v>
      </c>
      <c r="S18" s="209">
        <f t="shared" si="10"/>
        <v>0</v>
      </c>
      <c r="T18" s="92" t="e">
        <f t="shared" ref="T18:W18" si="11">T16/T14*100</f>
        <v>#DIV/0!</v>
      </c>
      <c r="U18" s="92" t="e">
        <f t="shared" si="11"/>
        <v>#DIV/0!</v>
      </c>
      <c r="V18" s="93" t="e">
        <f t="shared" si="11"/>
        <v>#DIV/0!</v>
      </c>
      <c r="W18" s="77" t="e">
        <f t="shared" si="11"/>
        <v>#DIV/0!</v>
      </c>
      <c r="X18" s="57"/>
    </row>
    <row r="19" spans="1:24" ht="15" x14ac:dyDescent="0.25">
      <c r="A19" s="71">
        <v>8</v>
      </c>
      <c r="B19" s="78" t="s">
        <v>105</v>
      </c>
      <c r="C19" s="73" t="s">
        <v>92</v>
      </c>
      <c r="D19" s="74"/>
      <c r="E19" s="92"/>
      <c r="F19" s="93"/>
      <c r="G19" s="77"/>
      <c r="H19" s="74"/>
      <c r="I19" s="92"/>
      <c r="J19" s="93"/>
      <c r="K19" s="77"/>
      <c r="L19" s="74"/>
      <c r="M19" s="92"/>
      <c r="N19" s="93"/>
      <c r="O19" s="77"/>
      <c r="P19" s="206"/>
      <c r="Q19" s="194"/>
      <c r="R19" s="193"/>
      <c r="S19" s="209"/>
      <c r="T19" s="74"/>
      <c r="U19" s="92"/>
      <c r="V19" s="93"/>
      <c r="W19" s="77"/>
      <c r="X19" s="57"/>
    </row>
    <row r="20" spans="1:24" ht="14.25" x14ac:dyDescent="0.2">
      <c r="A20" s="94">
        <v>9</v>
      </c>
      <c r="B20" s="95" t="s">
        <v>106</v>
      </c>
      <c r="C20" s="85" t="s">
        <v>92</v>
      </c>
      <c r="D20" s="86">
        <f t="shared" ref="D20:H20" si="12">D14-D16</f>
        <v>10603.395</v>
      </c>
      <c r="E20" s="96">
        <f>E14-E16</f>
        <v>4227.277</v>
      </c>
      <c r="F20" s="97">
        <f t="shared" si="12"/>
        <v>3310.212</v>
      </c>
      <c r="G20" s="86">
        <f t="shared" si="12"/>
        <v>7537.4889999999996</v>
      </c>
      <c r="H20" s="86">
        <f t="shared" si="12"/>
        <v>10603.395</v>
      </c>
      <c r="I20" s="96">
        <f>I14-I16</f>
        <v>4317.4980000000005</v>
      </c>
      <c r="J20" s="97">
        <f t="shared" ref="J20:K20" si="13">J14-J16</f>
        <v>2783.2020000000002</v>
      </c>
      <c r="K20" s="86">
        <f t="shared" si="13"/>
        <v>7100.7000000000007</v>
      </c>
      <c r="L20" s="86">
        <v>8467.8109999999997</v>
      </c>
      <c r="M20" s="96">
        <v>3971.9130000000005</v>
      </c>
      <c r="N20" s="97">
        <v>3596.319</v>
      </c>
      <c r="O20" s="86">
        <v>7568.232</v>
      </c>
      <c r="P20" s="214">
        <v>7760.4</v>
      </c>
      <c r="Q20" s="220">
        <f>Q14-Q16</f>
        <v>4192.1949999999997</v>
      </c>
      <c r="R20" s="221">
        <f t="shared" ref="R20:S20" si="14">R14-R16</f>
        <v>4232.7030000000004</v>
      </c>
      <c r="S20" s="214">
        <f t="shared" si="14"/>
        <v>8424.898000000001</v>
      </c>
      <c r="T20" s="86">
        <f t="shared" ref="T20" si="15">T14-T16</f>
        <v>0</v>
      </c>
      <c r="U20" s="96">
        <f>U14-U16</f>
        <v>0</v>
      </c>
      <c r="V20" s="97">
        <f t="shared" ref="V20:W20" si="16">V14-V16</f>
        <v>0</v>
      </c>
      <c r="W20" s="86">
        <f t="shared" si="16"/>
        <v>0</v>
      </c>
      <c r="X20" s="57"/>
    </row>
    <row r="21" spans="1:24" ht="15" x14ac:dyDescent="0.25">
      <c r="A21" s="71" t="s">
        <v>107</v>
      </c>
      <c r="B21" s="78" t="s">
        <v>108</v>
      </c>
      <c r="C21" s="73" t="s">
        <v>92</v>
      </c>
      <c r="D21" s="74">
        <f>D22</f>
        <v>80.5</v>
      </c>
      <c r="E21" s="92">
        <f>E22</f>
        <v>38.4</v>
      </c>
      <c r="F21" s="93">
        <f>F22</f>
        <v>39.840000000000003</v>
      </c>
      <c r="G21" s="77">
        <f t="shared" ref="G21:G22" si="17">E21+F21</f>
        <v>78.240000000000009</v>
      </c>
      <c r="H21" s="74">
        <f>H22</f>
        <v>80.5</v>
      </c>
      <c r="I21" s="92">
        <f>I22</f>
        <v>38.729999999999997</v>
      </c>
      <c r="J21" s="93">
        <f>J22</f>
        <v>42.4</v>
      </c>
      <c r="K21" s="77">
        <f t="shared" ref="K21:K22" si="18">I21+J21</f>
        <v>81.13</v>
      </c>
      <c r="L21" s="74">
        <v>79.686999999999998</v>
      </c>
      <c r="M21" s="92">
        <v>0</v>
      </c>
      <c r="N21" s="93">
        <v>0</v>
      </c>
      <c r="O21" s="77">
        <v>0</v>
      </c>
      <c r="P21" s="206">
        <v>80.058999999999997</v>
      </c>
      <c r="Q21" s="194">
        <f>Q22</f>
        <v>38.94</v>
      </c>
      <c r="R21" s="193">
        <f>R22</f>
        <v>41.900000000000006</v>
      </c>
      <c r="S21" s="209">
        <f t="shared" ref="S21:S22" si="19">Q21+R21</f>
        <v>80.84</v>
      </c>
      <c r="T21" s="74">
        <f>T22</f>
        <v>0</v>
      </c>
      <c r="U21" s="92">
        <f>U22</f>
        <v>0</v>
      </c>
      <c r="V21" s="93">
        <f>V22</f>
        <v>0</v>
      </c>
      <c r="W21" s="77">
        <f t="shared" ref="W21:W22" si="20">U21+V21</f>
        <v>0</v>
      </c>
      <c r="X21" s="57"/>
    </row>
    <row r="22" spans="1:24" ht="15" x14ac:dyDescent="0.25">
      <c r="A22" s="71"/>
      <c r="B22" s="83" t="s">
        <v>109</v>
      </c>
      <c r="C22" s="73" t="s">
        <v>92</v>
      </c>
      <c r="D22" s="74">
        <v>80.5</v>
      </c>
      <c r="E22" s="92">
        <v>38.4</v>
      </c>
      <c r="F22" s="93">
        <v>39.840000000000003</v>
      </c>
      <c r="G22" s="77">
        <f t="shared" si="17"/>
        <v>78.240000000000009</v>
      </c>
      <c r="H22" s="74">
        <v>80.5</v>
      </c>
      <c r="I22" s="196">
        <v>38.729999999999997</v>
      </c>
      <c r="J22" s="197">
        <v>42.4</v>
      </c>
      <c r="K22" s="77">
        <f t="shared" si="18"/>
        <v>81.13</v>
      </c>
      <c r="L22" s="74">
        <v>79.686999999999998</v>
      </c>
      <c r="M22" s="98"/>
      <c r="N22" s="99"/>
      <c r="O22" s="77">
        <v>0</v>
      </c>
      <c r="P22" s="206">
        <v>80.058999999999997</v>
      </c>
      <c r="Q22" s="194">
        <v>38.94</v>
      </c>
      <c r="R22" s="193">
        <v>41.900000000000006</v>
      </c>
      <c r="S22" s="209">
        <f t="shared" si="19"/>
        <v>80.84</v>
      </c>
      <c r="T22" s="74"/>
      <c r="U22" s="98"/>
      <c r="V22" s="99"/>
      <c r="W22" s="77">
        <f t="shared" si="20"/>
        <v>0</v>
      </c>
      <c r="X22" s="57"/>
    </row>
    <row r="23" spans="1:24" ht="14.25" x14ac:dyDescent="0.2">
      <c r="A23" s="94" t="s">
        <v>110</v>
      </c>
      <c r="B23" s="100" t="s">
        <v>111</v>
      </c>
      <c r="C23" s="85" t="s">
        <v>92</v>
      </c>
      <c r="D23" s="86">
        <f t="shared" ref="D23" si="21">D20-D21</f>
        <v>10522.895</v>
      </c>
      <c r="E23" s="96">
        <f>E20-E21</f>
        <v>4188.8770000000004</v>
      </c>
      <c r="F23" s="97">
        <f t="shared" ref="F23:H23" si="22">F20-F21</f>
        <v>3270.3719999999998</v>
      </c>
      <c r="G23" s="86">
        <f t="shared" si="22"/>
        <v>7459.2489999999998</v>
      </c>
      <c r="H23" s="86">
        <f t="shared" si="22"/>
        <v>10522.895</v>
      </c>
      <c r="I23" s="96">
        <f>I20-I21</f>
        <v>4278.7680000000009</v>
      </c>
      <c r="J23" s="97">
        <f t="shared" ref="J23:K23" si="23">J20-J21</f>
        <v>2740.8020000000001</v>
      </c>
      <c r="K23" s="86">
        <f t="shared" si="23"/>
        <v>7019.5700000000006</v>
      </c>
      <c r="L23" s="86">
        <v>8388.1239999999998</v>
      </c>
      <c r="M23" s="96">
        <v>3971.9130000000005</v>
      </c>
      <c r="N23" s="97">
        <v>3596.319</v>
      </c>
      <c r="O23" s="86">
        <v>7568.232</v>
      </c>
      <c r="P23" s="214">
        <v>7680.3409999999994</v>
      </c>
      <c r="Q23" s="220">
        <f>Q20-Q21</f>
        <v>4153.2550000000001</v>
      </c>
      <c r="R23" s="221">
        <f t="shared" ref="R23:S23" si="24">R20-R21</f>
        <v>4190.8030000000008</v>
      </c>
      <c r="S23" s="214">
        <f t="shared" si="24"/>
        <v>8344.0580000000009</v>
      </c>
      <c r="T23" s="86">
        <f t="shared" ref="T23" si="25">T20-T21</f>
        <v>0</v>
      </c>
      <c r="U23" s="96">
        <f>U20-U21</f>
        <v>0</v>
      </c>
      <c r="V23" s="97">
        <f t="shared" ref="V23:W23" si="26">V20-V21</f>
        <v>0</v>
      </c>
      <c r="W23" s="86">
        <f t="shared" si="26"/>
        <v>0</v>
      </c>
      <c r="X23" s="57"/>
    </row>
    <row r="24" spans="1:24" ht="15" x14ac:dyDescent="0.25">
      <c r="A24" s="101" t="s">
        <v>112</v>
      </c>
      <c r="B24" s="102" t="s">
        <v>79</v>
      </c>
      <c r="C24" s="73" t="s">
        <v>92</v>
      </c>
      <c r="D24" s="86">
        <f>D25+D28</f>
        <v>8942.3559999999998</v>
      </c>
      <c r="E24" s="96">
        <f>E25+E28</f>
        <v>3500.7339999999999</v>
      </c>
      <c r="F24" s="97">
        <f>F25+F28</f>
        <v>2841.0839999999998</v>
      </c>
      <c r="G24" s="86">
        <f>G25+G28</f>
        <v>6341.8179999999993</v>
      </c>
      <c r="H24" s="103">
        <f>H26+H27</f>
        <v>0</v>
      </c>
      <c r="I24" s="103">
        <f>I26+I27</f>
        <v>0</v>
      </c>
      <c r="J24" s="104">
        <f t="shared" ref="J24:K24" si="27">J26+J27</f>
        <v>0</v>
      </c>
      <c r="K24" s="89">
        <f t="shared" si="27"/>
        <v>0</v>
      </c>
      <c r="L24" s="103">
        <v>0</v>
      </c>
      <c r="M24" s="103">
        <v>0</v>
      </c>
      <c r="N24" s="104">
        <v>0</v>
      </c>
      <c r="O24" s="89">
        <v>0</v>
      </c>
      <c r="P24" s="222">
        <v>6687.4940000000006</v>
      </c>
      <c r="Q24" s="222">
        <f>Q26+Q27</f>
        <v>0</v>
      </c>
      <c r="R24" s="223">
        <f t="shared" ref="R24:S24" si="28">R26+R27</f>
        <v>0</v>
      </c>
      <c r="S24" s="217">
        <f t="shared" si="28"/>
        <v>0</v>
      </c>
      <c r="T24" s="103">
        <f>T26+T27</f>
        <v>0</v>
      </c>
      <c r="U24" s="103">
        <f>U26+U27</f>
        <v>0</v>
      </c>
      <c r="V24" s="104">
        <f t="shared" ref="V24:W24" si="29">V26+V27</f>
        <v>0</v>
      </c>
      <c r="W24" s="89">
        <f t="shared" si="29"/>
        <v>0</v>
      </c>
      <c r="X24" s="57"/>
    </row>
    <row r="25" spans="1:24" ht="15" x14ac:dyDescent="0.25">
      <c r="A25" s="101"/>
      <c r="B25" s="105" t="s">
        <v>81</v>
      </c>
      <c r="C25" s="73" t="s">
        <v>92</v>
      </c>
      <c r="D25" s="92"/>
      <c r="E25" s="92"/>
      <c r="F25" s="93"/>
      <c r="G25" s="77"/>
      <c r="H25" s="92">
        <f>H26+H27</f>
        <v>0</v>
      </c>
      <c r="I25" s="92">
        <f>I26+I27</f>
        <v>0</v>
      </c>
      <c r="J25" s="93">
        <f>J26+J27</f>
        <v>0</v>
      </c>
      <c r="K25" s="77">
        <f t="shared" ref="K25:K30" si="30">I25+J25</f>
        <v>0</v>
      </c>
      <c r="L25" s="92">
        <v>0</v>
      </c>
      <c r="M25" s="92">
        <v>0</v>
      </c>
      <c r="N25" s="93">
        <v>0</v>
      </c>
      <c r="O25" s="77">
        <v>0</v>
      </c>
      <c r="P25" s="194">
        <v>0</v>
      </c>
      <c r="Q25" s="194">
        <f>Q26+Q27</f>
        <v>0</v>
      </c>
      <c r="R25" s="193">
        <f>R26+R27</f>
        <v>0</v>
      </c>
      <c r="S25" s="209">
        <f t="shared" ref="S25:S30" si="31">Q25+R25</f>
        <v>0</v>
      </c>
      <c r="T25" s="92">
        <f>T26+T27</f>
        <v>0</v>
      </c>
      <c r="U25" s="92">
        <f>U26+U27</f>
        <v>0</v>
      </c>
      <c r="V25" s="93">
        <f>V26+V27</f>
        <v>0</v>
      </c>
      <c r="W25" s="77">
        <f t="shared" ref="W25:W30" si="32">U25+V25</f>
        <v>0</v>
      </c>
      <c r="X25" s="57"/>
    </row>
    <row r="26" spans="1:24" ht="15" x14ac:dyDescent="0.25">
      <c r="A26" s="101"/>
      <c r="B26" s="106" t="s">
        <v>82</v>
      </c>
      <c r="C26" s="73" t="s">
        <v>92</v>
      </c>
      <c r="D26" s="74"/>
      <c r="E26" s="92"/>
      <c r="F26" s="93"/>
      <c r="G26" s="77"/>
      <c r="H26" s="74"/>
      <c r="I26" s="92"/>
      <c r="J26" s="93"/>
      <c r="K26" s="77">
        <f t="shared" si="30"/>
        <v>0</v>
      </c>
      <c r="L26" s="74"/>
      <c r="M26" s="92"/>
      <c r="N26" s="93"/>
      <c r="O26" s="77">
        <v>0</v>
      </c>
      <c r="P26" s="206"/>
      <c r="Q26" s="194"/>
      <c r="R26" s="193"/>
      <c r="S26" s="209">
        <f t="shared" si="31"/>
        <v>0</v>
      </c>
      <c r="T26" s="74"/>
      <c r="U26" s="92"/>
      <c r="V26" s="93"/>
      <c r="W26" s="77">
        <f t="shared" si="32"/>
        <v>0</v>
      </c>
      <c r="X26" s="57"/>
    </row>
    <row r="27" spans="1:24" ht="15" x14ac:dyDescent="0.25">
      <c r="A27" s="101"/>
      <c r="B27" s="106" t="s">
        <v>83</v>
      </c>
      <c r="C27" s="73" t="s">
        <v>92</v>
      </c>
      <c r="D27" s="74"/>
      <c r="E27" s="92"/>
      <c r="F27" s="93"/>
      <c r="G27" s="77"/>
      <c r="H27" s="74"/>
      <c r="I27" s="92"/>
      <c r="J27" s="93"/>
      <c r="K27" s="77">
        <f t="shared" si="30"/>
        <v>0</v>
      </c>
      <c r="L27" s="74"/>
      <c r="M27" s="92"/>
      <c r="N27" s="93"/>
      <c r="O27" s="77">
        <v>0</v>
      </c>
      <c r="P27" s="206"/>
      <c r="Q27" s="194"/>
      <c r="R27" s="193"/>
      <c r="S27" s="209">
        <f t="shared" si="31"/>
        <v>0</v>
      </c>
      <c r="T27" s="74"/>
      <c r="U27" s="92"/>
      <c r="V27" s="93"/>
      <c r="W27" s="77">
        <f t="shared" si="32"/>
        <v>0</v>
      </c>
      <c r="X27" s="57"/>
    </row>
    <row r="28" spans="1:24" ht="15" x14ac:dyDescent="0.25">
      <c r="A28" s="101"/>
      <c r="B28" s="105" t="s">
        <v>84</v>
      </c>
      <c r="C28" s="73" t="s">
        <v>92</v>
      </c>
      <c r="D28" s="92">
        <f>D29+D30</f>
        <v>8942.3559999999998</v>
      </c>
      <c r="E28" s="92">
        <f>E29+E30</f>
        <v>3500.7339999999999</v>
      </c>
      <c r="F28" s="93">
        <f>F29+F30</f>
        <v>2841.0839999999998</v>
      </c>
      <c r="G28" s="77">
        <f t="shared" ref="G28:G36" si="33">E28+F28</f>
        <v>6341.8179999999993</v>
      </c>
      <c r="H28" s="92">
        <f>H29+H30</f>
        <v>8942.3559999999998</v>
      </c>
      <c r="I28" s="92">
        <f>I29+I30</f>
        <v>3752.54</v>
      </c>
      <c r="J28" s="93">
        <f>J29+J30</f>
        <v>2308.3219999999997</v>
      </c>
      <c r="K28" s="77">
        <f t="shared" si="30"/>
        <v>6060.8619999999992</v>
      </c>
      <c r="L28" s="92">
        <v>7211.9870000000001</v>
      </c>
      <c r="M28" s="92">
        <v>3348.0889999999999</v>
      </c>
      <c r="N28" s="93">
        <v>3107.9967165836842</v>
      </c>
      <c r="O28" s="77">
        <v>6456.0857165836842</v>
      </c>
      <c r="P28" s="194">
        <v>6687.4940000000006</v>
      </c>
      <c r="Q28" s="194">
        <f>Q29+Q30</f>
        <v>3552.306</v>
      </c>
      <c r="R28" s="193">
        <f>R29+R30</f>
        <v>3365.8720000000003</v>
      </c>
      <c r="S28" s="209">
        <f t="shared" si="31"/>
        <v>6918.1779999999999</v>
      </c>
      <c r="T28" s="92">
        <f>T29+T30</f>
        <v>0</v>
      </c>
      <c r="U28" s="92">
        <f>U29+U30</f>
        <v>0</v>
      </c>
      <c r="V28" s="93">
        <f>V29+V30</f>
        <v>0</v>
      </c>
      <c r="W28" s="77">
        <f t="shared" si="32"/>
        <v>0</v>
      </c>
      <c r="X28" s="57"/>
    </row>
    <row r="29" spans="1:24" ht="15" x14ac:dyDescent="0.25">
      <c r="A29" s="101"/>
      <c r="B29" s="106" t="s">
        <v>82</v>
      </c>
      <c r="C29" s="73" t="s">
        <v>92</v>
      </c>
      <c r="D29" s="77">
        <v>4886.82</v>
      </c>
      <c r="E29" s="92">
        <v>1785.81</v>
      </c>
      <c r="F29" s="93">
        <v>1661.8799999999999</v>
      </c>
      <c r="G29" s="77">
        <f t="shared" si="33"/>
        <v>3447.6899999999996</v>
      </c>
      <c r="H29" s="77">
        <v>4886.82</v>
      </c>
      <c r="I29" s="92">
        <v>2539.1129999999998</v>
      </c>
      <c r="J29" s="93">
        <v>1849.4599999999996</v>
      </c>
      <c r="K29" s="77">
        <f t="shared" si="30"/>
        <v>4388.5729999999994</v>
      </c>
      <c r="L29" s="77">
        <v>4157.3710000000001</v>
      </c>
      <c r="M29" s="92">
        <v>2263.0410000000002</v>
      </c>
      <c r="N29" s="93">
        <v>1582.5209157410957</v>
      </c>
      <c r="O29" s="77">
        <v>3845.5619157410956</v>
      </c>
      <c r="P29" s="209">
        <v>4009.2929999999997</v>
      </c>
      <c r="Q29" s="194">
        <v>1952.529</v>
      </c>
      <c r="R29" s="193">
        <v>1979.5730000000001</v>
      </c>
      <c r="S29" s="209">
        <f t="shared" si="31"/>
        <v>3932.1019999999999</v>
      </c>
      <c r="T29" s="77"/>
      <c r="U29" s="92"/>
      <c r="V29" s="93"/>
      <c r="W29" s="77">
        <f t="shared" si="32"/>
        <v>0</v>
      </c>
      <c r="X29" s="57"/>
    </row>
    <row r="30" spans="1:24" ht="15" x14ac:dyDescent="0.25">
      <c r="A30" s="101"/>
      <c r="B30" s="106" t="s">
        <v>83</v>
      </c>
      <c r="C30" s="73" t="s">
        <v>92</v>
      </c>
      <c r="D30" s="77">
        <v>4055.5360000000001</v>
      </c>
      <c r="E30" s="92">
        <v>1714.924</v>
      </c>
      <c r="F30" s="93">
        <v>1179.204</v>
      </c>
      <c r="G30" s="77">
        <f t="shared" si="33"/>
        <v>2894.1279999999997</v>
      </c>
      <c r="H30" s="77">
        <v>4055.5360000000001</v>
      </c>
      <c r="I30" s="92">
        <v>1213.4269999999999</v>
      </c>
      <c r="J30" s="93">
        <v>458.86200000000008</v>
      </c>
      <c r="K30" s="77">
        <f t="shared" si="30"/>
        <v>1672.289</v>
      </c>
      <c r="L30" s="77">
        <v>3054.616</v>
      </c>
      <c r="M30" s="92">
        <v>1085.048</v>
      </c>
      <c r="N30" s="93">
        <v>1525.4758008425888</v>
      </c>
      <c r="O30" s="77">
        <v>2610.5238008425886</v>
      </c>
      <c r="P30" s="209">
        <v>2678.201</v>
      </c>
      <c r="Q30" s="194">
        <v>1599.777</v>
      </c>
      <c r="R30" s="193">
        <v>1386.299</v>
      </c>
      <c r="S30" s="209">
        <f t="shared" si="31"/>
        <v>2986.076</v>
      </c>
      <c r="T30" s="77"/>
      <c r="U30" s="92"/>
      <c r="V30" s="93"/>
      <c r="W30" s="77">
        <f t="shared" si="32"/>
        <v>0</v>
      </c>
      <c r="X30" s="57"/>
    </row>
    <row r="31" spans="1:24" ht="15" x14ac:dyDescent="0.25">
      <c r="A31" s="101" t="s">
        <v>113</v>
      </c>
      <c r="B31" s="107" t="s">
        <v>114</v>
      </c>
      <c r="C31" s="73" t="s">
        <v>92</v>
      </c>
      <c r="D31" s="89">
        <f t="shared" ref="D31:K31" si="34">D32+D33</f>
        <v>1345.5039999999999</v>
      </c>
      <c r="E31" s="103">
        <f t="shared" si="34"/>
        <v>648.24299999999994</v>
      </c>
      <c r="F31" s="104">
        <f t="shared" si="34"/>
        <v>402.09400000000005</v>
      </c>
      <c r="G31" s="89">
        <f t="shared" si="34"/>
        <v>1050.337</v>
      </c>
      <c r="H31" s="89">
        <f t="shared" si="34"/>
        <v>1345.5039999999999</v>
      </c>
      <c r="I31" s="103">
        <f t="shared" si="34"/>
        <v>485.11400000000003</v>
      </c>
      <c r="J31" s="104">
        <f t="shared" si="34"/>
        <v>402.01599999999991</v>
      </c>
      <c r="K31" s="89">
        <f t="shared" si="34"/>
        <v>887.12999999999988</v>
      </c>
      <c r="L31" s="89">
        <v>1003.1660000000001</v>
      </c>
      <c r="M31" s="103">
        <v>538.16899999999998</v>
      </c>
      <c r="N31" s="104">
        <v>410.07299999999998</v>
      </c>
      <c r="O31" s="89">
        <v>948.24200000000008</v>
      </c>
      <c r="P31" s="217">
        <v>916.73400000000015</v>
      </c>
      <c r="Q31" s="222">
        <f t="shared" ref="Q31:S31" si="35">Q32+Q33</f>
        <v>562.16600000000005</v>
      </c>
      <c r="R31" s="223">
        <f t="shared" si="35"/>
        <v>531.96699999999998</v>
      </c>
      <c r="S31" s="217">
        <f t="shared" si="35"/>
        <v>1094.133</v>
      </c>
      <c r="T31" s="89">
        <f t="shared" ref="T31:W31" si="36">T32+T33</f>
        <v>0</v>
      </c>
      <c r="U31" s="103">
        <f t="shared" si="36"/>
        <v>0</v>
      </c>
      <c r="V31" s="104">
        <f t="shared" si="36"/>
        <v>0</v>
      </c>
      <c r="W31" s="89">
        <f t="shared" si="36"/>
        <v>0</v>
      </c>
      <c r="X31" s="57"/>
    </row>
    <row r="32" spans="1:24" ht="15" x14ac:dyDescent="0.25">
      <c r="A32" s="101"/>
      <c r="B32" s="106" t="s">
        <v>82</v>
      </c>
      <c r="C32" s="73" t="s">
        <v>92</v>
      </c>
      <c r="D32" s="77">
        <v>1336.37</v>
      </c>
      <c r="E32" s="92">
        <v>638.36699999999996</v>
      </c>
      <c r="F32" s="93">
        <v>391.81300000000005</v>
      </c>
      <c r="G32" s="77">
        <f t="shared" si="33"/>
        <v>1030.18</v>
      </c>
      <c r="H32" s="77">
        <v>1336.37</v>
      </c>
      <c r="I32" s="92">
        <v>475.02200000000005</v>
      </c>
      <c r="J32" s="93">
        <v>391.92399999999992</v>
      </c>
      <c r="K32" s="77">
        <f t="shared" ref="K32:K33" si="37">I32+J32</f>
        <v>866.94599999999991</v>
      </c>
      <c r="L32" s="77">
        <v>986.15100000000007</v>
      </c>
      <c r="M32" s="92">
        <v>438.05099999999999</v>
      </c>
      <c r="N32" s="93">
        <v>399.995</v>
      </c>
      <c r="O32" s="77">
        <v>838.04600000000005</v>
      </c>
      <c r="P32" s="209">
        <v>896.53200000000004</v>
      </c>
      <c r="Q32" s="194">
        <v>551.28200000000004</v>
      </c>
      <c r="R32" s="193">
        <v>521.88900000000001</v>
      </c>
      <c r="S32" s="209">
        <f t="shared" ref="S32:S33" si="38">Q32+R32</f>
        <v>1073.171</v>
      </c>
      <c r="T32" s="77"/>
      <c r="U32" s="92"/>
      <c r="V32" s="93"/>
      <c r="W32" s="77">
        <f t="shared" ref="W32:W33" si="39">U32+V32</f>
        <v>0</v>
      </c>
      <c r="X32" s="57"/>
    </row>
    <row r="33" spans="1:24" ht="15" x14ac:dyDescent="0.25">
      <c r="A33" s="101"/>
      <c r="B33" s="108" t="s">
        <v>85</v>
      </c>
      <c r="C33" s="73" t="s">
        <v>92</v>
      </c>
      <c r="D33" s="77">
        <v>9.1340000000000003</v>
      </c>
      <c r="E33" s="92">
        <v>9.8759999999999994</v>
      </c>
      <c r="F33" s="93">
        <v>10.280999999999999</v>
      </c>
      <c r="G33" s="77">
        <f t="shared" si="33"/>
        <v>20.156999999999996</v>
      </c>
      <c r="H33" s="77">
        <v>9.1340000000000146</v>
      </c>
      <c r="I33" s="92">
        <v>10.091999999999999</v>
      </c>
      <c r="J33" s="93">
        <v>10.092000000000001</v>
      </c>
      <c r="K33" s="77">
        <f t="shared" si="37"/>
        <v>20.183999999999997</v>
      </c>
      <c r="L33" s="77">
        <v>17.015000000000001</v>
      </c>
      <c r="M33" s="92">
        <v>100.11800000000001</v>
      </c>
      <c r="N33" s="93">
        <v>10.077999999999999</v>
      </c>
      <c r="O33" s="77">
        <v>110.19600000000001</v>
      </c>
      <c r="P33" s="209">
        <v>20.202000000000002</v>
      </c>
      <c r="Q33" s="194">
        <v>10.884</v>
      </c>
      <c r="R33" s="193">
        <v>10.077999999999999</v>
      </c>
      <c r="S33" s="209">
        <f t="shared" si="38"/>
        <v>20.962</v>
      </c>
      <c r="T33" s="77"/>
      <c r="U33" s="92"/>
      <c r="V33" s="93"/>
      <c r="W33" s="77">
        <f t="shared" si="39"/>
        <v>0</v>
      </c>
      <c r="X33" s="57"/>
    </row>
    <row r="34" spans="1:24" ht="15" x14ac:dyDescent="0.25">
      <c r="A34" s="101" t="s">
        <v>115</v>
      </c>
      <c r="B34" s="107" t="s">
        <v>0</v>
      </c>
      <c r="C34" s="73" t="s">
        <v>92</v>
      </c>
      <c r="D34" s="89">
        <f t="shared" ref="D34:K34" si="40">D35+D36</f>
        <v>235.035</v>
      </c>
      <c r="E34" s="103">
        <f t="shared" si="40"/>
        <v>39.9</v>
      </c>
      <c r="F34" s="104">
        <f t="shared" si="40"/>
        <v>27.193999999999999</v>
      </c>
      <c r="G34" s="89">
        <f t="shared" si="40"/>
        <v>67.093999999999994</v>
      </c>
      <c r="H34" s="89">
        <f t="shared" si="40"/>
        <v>235.03499999999988</v>
      </c>
      <c r="I34" s="103">
        <f t="shared" si="40"/>
        <v>41.114000000000004</v>
      </c>
      <c r="J34" s="104">
        <f t="shared" si="40"/>
        <v>30.464000000000002</v>
      </c>
      <c r="K34" s="89">
        <f t="shared" si="40"/>
        <v>71.578000000000003</v>
      </c>
      <c r="L34" s="89">
        <v>172.971</v>
      </c>
      <c r="M34" s="103">
        <v>46.715000000000003</v>
      </c>
      <c r="N34" s="104">
        <v>36.146999999999998</v>
      </c>
      <c r="O34" s="89">
        <v>82.861999999999995</v>
      </c>
      <c r="P34" s="217">
        <v>76.062999999999988</v>
      </c>
      <c r="Q34" s="222">
        <f t="shared" ref="Q34:S34" si="41">Q35+Q36</f>
        <v>38.782000000000004</v>
      </c>
      <c r="R34" s="223">
        <f t="shared" si="41"/>
        <v>24.875</v>
      </c>
      <c r="S34" s="217">
        <f t="shared" si="41"/>
        <v>63.657000000000004</v>
      </c>
      <c r="T34" s="89">
        <f t="shared" ref="T34:W34" si="42">T35+T36</f>
        <v>0</v>
      </c>
      <c r="U34" s="103">
        <f t="shared" si="42"/>
        <v>0</v>
      </c>
      <c r="V34" s="104">
        <f t="shared" si="42"/>
        <v>0</v>
      </c>
      <c r="W34" s="89">
        <f t="shared" si="42"/>
        <v>0</v>
      </c>
      <c r="X34" s="57"/>
    </row>
    <row r="35" spans="1:24" ht="15" x14ac:dyDescent="0.25">
      <c r="A35" s="101"/>
      <c r="B35" s="106" t="s">
        <v>82</v>
      </c>
      <c r="C35" s="73" t="s">
        <v>92</v>
      </c>
      <c r="D35" s="77">
        <v>189.749</v>
      </c>
      <c r="E35" s="92">
        <v>27.846</v>
      </c>
      <c r="F35" s="93">
        <v>15.744</v>
      </c>
      <c r="G35" s="77">
        <f t="shared" si="33"/>
        <v>43.59</v>
      </c>
      <c r="H35" s="77">
        <v>189.749</v>
      </c>
      <c r="I35" s="92">
        <v>30.314</v>
      </c>
      <c r="J35" s="93">
        <v>19.664000000000001</v>
      </c>
      <c r="K35" s="77">
        <f t="shared" ref="K35:K37" si="43">I35+J35</f>
        <v>49.978000000000002</v>
      </c>
      <c r="L35" s="77">
        <v>120.559</v>
      </c>
      <c r="M35" s="92">
        <v>35.914999999999999</v>
      </c>
      <c r="N35" s="93">
        <v>25.345999999999997</v>
      </c>
      <c r="O35" s="77">
        <v>61.260999999999996</v>
      </c>
      <c r="P35" s="209">
        <v>45.292000000000002</v>
      </c>
      <c r="Q35" s="194">
        <v>26.718000000000004</v>
      </c>
      <c r="R35" s="193">
        <v>14.074999999999996</v>
      </c>
      <c r="S35" s="209">
        <f t="shared" ref="S35:S37" si="44">Q35+R35</f>
        <v>40.792999999999999</v>
      </c>
      <c r="T35" s="77"/>
      <c r="U35" s="92"/>
      <c r="V35" s="93"/>
      <c r="W35" s="77">
        <f t="shared" ref="W35:W37" si="45">U35+V35</f>
        <v>0</v>
      </c>
      <c r="X35" s="57"/>
    </row>
    <row r="36" spans="1:24" ht="15" x14ac:dyDescent="0.25">
      <c r="A36" s="101"/>
      <c r="B36" s="106" t="s">
        <v>116</v>
      </c>
      <c r="C36" s="73" t="s">
        <v>92</v>
      </c>
      <c r="D36" s="77">
        <v>45.286000000000001</v>
      </c>
      <c r="E36" s="92">
        <v>12.053999999999998</v>
      </c>
      <c r="F36" s="93">
        <v>11.45</v>
      </c>
      <c r="G36" s="77">
        <f t="shared" si="33"/>
        <v>23.503999999999998</v>
      </c>
      <c r="H36" s="77">
        <v>45.285999999999881</v>
      </c>
      <c r="I36" s="92">
        <v>10.8</v>
      </c>
      <c r="J36" s="93">
        <v>10.8</v>
      </c>
      <c r="K36" s="77">
        <f t="shared" si="43"/>
        <v>21.6</v>
      </c>
      <c r="L36" s="77">
        <v>52.412000000000006</v>
      </c>
      <c r="M36" s="92">
        <v>10.8</v>
      </c>
      <c r="N36" s="93">
        <v>10.801000000000002</v>
      </c>
      <c r="O36" s="77">
        <v>21.601000000000003</v>
      </c>
      <c r="P36" s="209">
        <v>30.771000000000001</v>
      </c>
      <c r="Q36" s="194">
        <v>12.064</v>
      </c>
      <c r="R36" s="193">
        <v>10.800000000000004</v>
      </c>
      <c r="S36" s="209">
        <f t="shared" si="44"/>
        <v>22.864000000000004</v>
      </c>
      <c r="T36" s="77"/>
      <c r="U36" s="92"/>
      <c r="V36" s="93"/>
      <c r="W36" s="77">
        <f t="shared" si="45"/>
        <v>0</v>
      </c>
      <c r="X36" s="57"/>
    </row>
    <row r="37" spans="1:24" ht="30" x14ac:dyDescent="0.25">
      <c r="A37" s="109" t="s">
        <v>117</v>
      </c>
      <c r="B37" s="110" t="s">
        <v>118</v>
      </c>
      <c r="C37" s="111" t="s">
        <v>92</v>
      </c>
      <c r="D37" s="114"/>
      <c r="E37" s="115"/>
      <c r="F37" s="116"/>
      <c r="G37" s="117"/>
      <c r="H37" s="118"/>
      <c r="I37" s="115"/>
      <c r="J37" s="116"/>
      <c r="K37" s="117">
        <f t="shared" si="43"/>
        <v>0</v>
      </c>
      <c r="L37" s="118"/>
      <c r="M37" s="115"/>
      <c r="N37" s="116"/>
      <c r="O37" s="117">
        <v>0</v>
      </c>
      <c r="P37" s="224"/>
      <c r="Q37" s="225"/>
      <c r="R37" s="226"/>
      <c r="S37" s="227">
        <f t="shared" si="44"/>
        <v>0</v>
      </c>
      <c r="T37" s="118"/>
      <c r="U37" s="115"/>
      <c r="V37" s="116"/>
      <c r="W37" s="117">
        <f t="shared" si="45"/>
        <v>0</v>
      </c>
      <c r="X37" s="57"/>
    </row>
    <row r="38" spans="1:24" ht="15" x14ac:dyDescent="0.25">
      <c r="A38" s="246"/>
      <c r="B38" s="246"/>
      <c r="C38" s="246"/>
      <c r="D38" s="246"/>
      <c r="E38" s="246"/>
      <c r="F38" s="246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</sheetData>
  <mergeCells count="16">
    <mergeCell ref="A38:F38"/>
    <mergeCell ref="I4:K4"/>
    <mergeCell ref="M4:O4"/>
    <mergeCell ref="Q4:S4"/>
    <mergeCell ref="A2:A6"/>
    <mergeCell ref="B2:B6"/>
    <mergeCell ref="C2:C6"/>
    <mergeCell ref="D3:S3"/>
    <mergeCell ref="D2:S2"/>
    <mergeCell ref="U4:W4"/>
    <mergeCell ref="E5:G5"/>
    <mergeCell ref="I5:K5"/>
    <mergeCell ref="M5:O5"/>
    <mergeCell ref="Q5:S5"/>
    <mergeCell ref="U5:W5"/>
    <mergeCell ref="D4:G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25"/>
  <sheetViews>
    <sheetView tabSelected="1" zoomScale="80" zoomScaleNormal="80" workbookViewId="0">
      <selection activeCell="G45" sqref="G45"/>
    </sheetView>
  </sheetViews>
  <sheetFormatPr defaultColWidth="9.140625" defaultRowHeight="15.75" x14ac:dyDescent="0.25"/>
  <cols>
    <col min="1" max="1" width="6.5703125" style="1" customWidth="1"/>
    <col min="2" max="2" width="45.85546875" style="1" customWidth="1"/>
    <col min="3" max="3" width="11.7109375" style="1" customWidth="1"/>
    <col min="4" max="5" width="15" style="1" customWidth="1"/>
    <col min="6" max="6" width="16.42578125" style="1" customWidth="1"/>
    <col min="7" max="7" width="35.140625" style="1" bestFit="1" customWidth="1"/>
    <col min="8" max="8" width="14.7109375" style="1" customWidth="1"/>
    <col min="9" max="11" width="13" style="1" customWidth="1"/>
    <col min="12" max="12" width="16.28515625" style="1" customWidth="1"/>
    <col min="13" max="13" width="41" style="1" customWidth="1"/>
    <col min="14" max="16384" width="9.140625" style="1"/>
  </cols>
  <sheetData>
    <row r="1" spans="1:13" ht="39" customHeight="1" x14ac:dyDescent="0.25">
      <c r="A1" s="281" t="s">
        <v>66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3" ht="20.25" customHeight="1" x14ac:dyDescent="0.25">
      <c r="A2" s="260" t="s">
        <v>67</v>
      </c>
      <c r="B2" s="260"/>
      <c r="C2" s="260"/>
      <c r="D2" s="260"/>
      <c r="E2" s="260"/>
      <c r="F2" s="260"/>
    </row>
    <row r="3" spans="1:13" x14ac:dyDescent="0.25">
      <c r="A3" s="275" t="s">
        <v>6</v>
      </c>
      <c r="B3" s="277" t="s">
        <v>69</v>
      </c>
      <c r="C3" s="278"/>
      <c r="D3" s="278"/>
      <c r="E3" s="278"/>
      <c r="F3" s="279"/>
      <c r="G3" s="277" t="s">
        <v>70</v>
      </c>
      <c r="H3" s="278"/>
      <c r="I3" s="278"/>
      <c r="J3" s="278"/>
      <c r="K3" s="279"/>
      <c r="L3" s="256" t="s">
        <v>119</v>
      </c>
      <c r="M3" s="254" t="s">
        <v>120</v>
      </c>
    </row>
    <row r="4" spans="1:13" ht="93.6" customHeight="1" x14ac:dyDescent="0.25">
      <c r="A4" s="276"/>
      <c r="B4" s="264" t="s">
        <v>7</v>
      </c>
      <c r="C4" s="265"/>
      <c r="D4" s="266"/>
      <c r="E4" s="44" t="s">
        <v>1</v>
      </c>
      <c r="F4" s="44" t="s">
        <v>8</v>
      </c>
      <c r="G4" s="44" t="s">
        <v>7</v>
      </c>
      <c r="H4" s="44" t="s">
        <v>1</v>
      </c>
      <c r="I4" s="256" t="s">
        <v>71</v>
      </c>
      <c r="J4" s="256"/>
      <c r="K4" s="256"/>
      <c r="L4" s="256"/>
      <c r="M4" s="255"/>
    </row>
    <row r="5" spans="1:13" x14ac:dyDescent="0.25">
      <c r="A5" s="44">
        <v>1</v>
      </c>
      <c r="B5" s="264">
        <v>2</v>
      </c>
      <c r="C5" s="265"/>
      <c r="D5" s="266"/>
      <c r="E5" s="44">
        <v>3</v>
      </c>
      <c r="F5" s="44">
        <v>4</v>
      </c>
      <c r="G5" s="44">
        <v>5</v>
      </c>
      <c r="H5" s="44">
        <f>G5+1</f>
        <v>6</v>
      </c>
      <c r="I5" s="264">
        <f>H5+1</f>
        <v>7</v>
      </c>
      <c r="J5" s="265"/>
      <c r="K5" s="266"/>
      <c r="L5" s="52">
        <v>8</v>
      </c>
      <c r="M5" s="52">
        <v>9</v>
      </c>
    </row>
    <row r="6" spans="1:13" x14ac:dyDescent="0.25">
      <c r="A6" s="45" t="s">
        <v>5</v>
      </c>
      <c r="B6" s="256"/>
      <c r="C6" s="256"/>
      <c r="D6" s="256"/>
      <c r="E6" s="45"/>
      <c r="F6" s="17"/>
      <c r="G6" s="47"/>
      <c r="H6" s="45"/>
      <c r="I6" s="268"/>
      <c r="J6" s="269"/>
      <c r="K6" s="270"/>
      <c r="L6" s="41"/>
      <c r="M6" s="41"/>
    </row>
    <row r="7" spans="1:13" ht="15.75" customHeight="1" x14ac:dyDescent="0.25">
      <c r="A7" s="261" t="s">
        <v>9</v>
      </c>
      <c r="B7" s="262"/>
      <c r="C7" s="262"/>
      <c r="D7" s="263"/>
      <c r="E7" s="45"/>
      <c r="F7" s="48"/>
      <c r="G7" s="257" t="s">
        <v>9</v>
      </c>
      <c r="H7" s="258"/>
      <c r="I7" s="259"/>
      <c r="J7" s="259"/>
      <c r="K7" s="259"/>
      <c r="L7" s="121"/>
      <c r="M7" s="121"/>
    </row>
    <row r="8" spans="1:13" ht="19.5" customHeight="1" x14ac:dyDescent="0.25">
      <c r="A8" s="267" t="s">
        <v>46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3" ht="19.5" customHeight="1" x14ac:dyDescent="0.25">
      <c r="A9" s="6"/>
      <c r="B9" s="6"/>
      <c r="C9" s="6"/>
      <c r="D9" s="6"/>
      <c r="E9" s="13"/>
      <c r="F9" s="13"/>
    </row>
    <row r="10" spans="1:13" ht="15.75" customHeight="1" x14ac:dyDescent="0.25">
      <c r="A10" s="280" t="s">
        <v>68</v>
      </c>
      <c r="B10" s="280"/>
      <c r="C10" s="280"/>
      <c r="D10" s="280"/>
      <c r="E10" s="280"/>
      <c r="F10" s="280"/>
    </row>
    <row r="11" spans="1:13" ht="15.75" customHeight="1" x14ac:dyDescent="0.25">
      <c r="A11" s="275" t="s">
        <v>6</v>
      </c>
      <c r="B11" s="277" t="s">
        <v>69</v>
      </c>
      <c r="C11" s="278"/>
      <c r="D11" s="278"/>
      <c r="E11" s="278"/>
      <c r="F11" s="279"/>
      <c r="G11" s="277" t="s">
        <v>70</v>
      </c>
      <c r="H11" s="278"/>
      <c r="I11" s="278"/>
      <c r="J11" s="278"/>
      <c r="K11" s="279"/>
      <c r="L11" s="256" t="s">
        <v>119</v>
      </c>
      <c r="M11" s="254" t="s">
        <v>120</v>
      </c>
    </row>
    <row r="12" spans="1:13" ht="78.75" x14ac:dyDescent="0.25">
      <c r="A12" s="276"/>
      <c r="B12" s="264" t="s">
        <v>7</v>
      </c>
      <c r="C12" s="265"/>
      <c r="D12" s="266"/>
      <c r="E12" s="44" t="s">
        <v>1</v>
      </c>
      <c r="F12" s="44" t="s">
        <v>8</v>
      </c>
      <c r="G12" s="44" t="s">
        <v>7</v>
      </c>
      <c r="H12" s="44" t="s">
        <v>1</v>
      </c>
      <c r="I12" s="256" t="s">
        <v>71</v>
      </c>
      <c r="J12" s="256"/>
      <c r="K12" s="256"/>
      <c r="L12" s="256"/>
      <c r="M12" s="255"/>
    </row>
    <row r="13" spans="1:13" x14ac:dyDescent="0.25">
      <c r="A13" s="44">
        <v>1</v>
      </c>
      <c r="B13" s="264">
        <v>2</v>
      </c>
      <c r="C13" s="265"/>
      <c r="D13" s="266"/>
      <c r="E13" s="44">
        <v>3</v>
      </c>
      <c r="F13" s="44">
        <v>4</v>
      </c>
      <c r="G13" s="44">
        <v>5</v>
      </c>
      <c r="H13" s="44">
        <f>G13+1</f>
        <v>6</v>
      </c>
      <c r="I13" s="264">
        <f>H13+1</f>
        <v>7</v>
      </c>
      <c r="J13" s="265"/>
      <c r="K13" s="266"/>
      <c r="L13" s="52">
        <v>8</v>
      </c>
      <c r="M13" s="52">
        <v>9</v>
      </c>
    </row>
    <row r="14" spans="1:13" x14ac:dyDescent="0.25">
      <c r="A14" s="44" t="s">
        <v>5</v>
      </c>
      <c r="B14" s="256"/>
      <c r="C14" s="256"/>
      <c r="D14" s="256"/>
      <c r="E14" s="44"/>
      <c r="F14" s="17"/>
      <c r="G14" s="47"/>
      <c r="H14" s="44"/>
      <c r="I14" s="268"/>
      <c r="J14" s="269"/>
      <c r="K14" s="270"/>
      <c r="L14" s="41"/>
      <c r="M14" s="41"/>
    </row>
    <row r="15" spans="1:13" ht="15.75" customHeight="1" x14ac:dyDescent="0.25">
      <c r="A15" s="261" t="s">
        <v>9</v>
      </c>
      <c r="B15" s="262"/>
      <c r="C15" s="262"/>
      <c r="D15" s="263"/>
      <c r="E15" s="44"/>
      <c r="F15" s="48"/>
      <c r="G15" s="257" t="s">
        <v>9</v>
      </c>
      <c r="H15" s="258"/>
      <c r="I15" s="259"/>
      <c r="J15" s="259"/>
      <c r="K15" s="259"/>
      <c r="L15" s="121"/>
      <c r="M15" s="121"/>
    </row>
    <row r="16" spans="1:13" ht="21" customHeight="1" x14ac:dyDescent="0.25">
      <c r="A16" s="267" t="s">
        <v>47</v>
      </c>
      <c r="B16" s="267"/>
      <c r="C16" s="267"/>
      <c r="D16" s="267"/>
      <c r="E16" s="267"/>
      <c r="F16" s="267"/>
    </row>
    <row r="17" spans="1:13" x14ac:dyDescent="0.25">
      <c r="A17" s="6"/>
      <c r="B17" s="6"/>
      <c r="C17" s="6"/>
      <c r="D17" s="6"/>
      <c r="E17" s="13"/>
      <c r="F17" s="13"/>
    </row>
    <row r="18" spans="1:13" ht="35.25" customHeight="1" x14ac:dyDescent="0.25">
      <c r="A18" s="260" t="s">
        <v>121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  <row r="19" spans="1:13" x14ac:dyDescent="0.25">
      <c r="A19" s="275" t="s">
        <v>6</v>
      </c>
      <c r="B19" s="277" t="s">
        <v>69</v>
      </c>
      <c r="C19" s="278"/>
      <c r="D19" s="278"/>
      <c r="E19" s="278"/>
      <c r="F19" s="279"/>
      <c r="G19" s="277" t="s">
        <v>70</v>
      </c>
      <c r="H19" s="278"/>
      <c r="I19" s="278"/>
      <c r="J19" s="278"/>
      <c r="K19" s="279"/>
      <c r="L19" s="256" t="s">
        <v>119</v>
      </c>
      <c r="M19" s="254" t="s">
        <v>120</v>
      </c>
    </row>
    <row r="20" spans="1:13" ht="78.75" x14ac:dyDescent="0.25">
      <c r="A20" s="276"/>
      <c r="B20" s="264" t="s">
        <v>7</v>
      </c>
      <c r="C20" s="265"/>
      <c r="D20" s="266"/>
      <c r="E20" s="44" t="s">
        <v>1</v>
      </c>
      <c r="F20" s="44" t="s">
        <v>8</v>
      </c>
      <c r="G20" s="44" t="s">
        <v>7</v>
      </c>
      <c r="H20" s="44" t="s">
        <v>1</v>
      </c>
      <c r="I20" s="256" t="s">
        <v>71</v>
      </c>
      <c r="J20" s="256"/>
      <c r="K20" s="256"/>
      <c r="L20" s="256"/>
      <c r="M20" s="255"/>
    </row>
    <row r="21" spans="1:13" x14ac:dyDescent="0.25">
      <c r="A21" s="44">
        <v>1</v>
      </c>
      <c r="B21" s="264">
        <v>2</v>
      </c>
      <c r="C21" s="265"/>
      <c r="D21" s="266"/>
      <c r="E21" s="44">
        <v>3</v>
      </c>
      <c r="F21" s="44">
        <v>4</v>
      </c>
      <c r="G21" s="44">
        <v>5</v>
      </c>
      <c r="H21" s="44">
        <f>G21+1</f>
        <v>6</v>
      </c>
      <c r="I21" s="264">
        <f>H21+1</f>
        <v>7</v>
      </c>
      <c r="J21" s="265"/>
      <c r="K21" s="266"/>
      <c r="L21" s="52">
        <v>8</v>
      </c>
      <c r="M21" s="52">
        <v>9</v>
      </c>
    </row>
    <row r="22" spans="1:13" x14ac:dyDescent="0.25">
      <c r="A22" s="44" t="s">
        <v>5</v>
      </c>
      <c r="B22" s="256"/>
      <c r="C22" s="256"/>
      <c r="D22" s="256"/>
      <c r="E22" s="44"/>
      <c r="F22" s="17"/>
      <c r="G22" s="46"/>
      <c r="H22" s="46"/>
      <c r="I22" s="257"/>
      <c r="J22" s="258"/>
      <c r="K22" s="271"/>
      <c r="L22" s="41"/>
      <c r="M22" s="41"/>
    </row>
    <row r="23" spans="1:13" ht="16.5" customHeight="1" x14ac:dyDescent="0.25">
      <c r="A23" s="261" t="s">
        <v>9</v>
      </c>
      <c r="B23" s="262"/>
      <c r="C23" s="262"/>
      <c r="D23" s="263"/>
      <c r="E23" s="44"/>
      <c r="F23" s="17"/>
      <c r="G23" s="272" t="s">
        <v>9</v>
      </c>
      <c r="H23" s="273"/>
      <c r="I23" s="273"/>
      <c r="J23" s="273"/>
      <c r="K23" s="274"/>
      <c r="L23" s="121"/>
      <c r="M23" s="121"/>
    </row>
    <row r="24" spans="1:13" ht="17.25" customHeight="1" x14ac:dyDescent="0.25">
      <c r="A24" s="267" t="s">
        <v>22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</row>
    <row r="25" spans="1:13" x14ac:dyDescent="0.25">
      <c r="A25" s="3"/>
      <c r="B25" s="4"/>
      <c r="C25" s="5"/>
      <c r="D25" s="5"/>
    </row>
  </sheetData>
  <mergeCells count="48">
    <mergeCell ref="A2:F2"/>
    <mergeCell ref="B4:D4"/>
    <mergeCell ref="B5:D5"/>
    <mergeCell ref="A3:A4"/>
    <mergeCell ref="A1:M1"/>
    <mergeCell ref="M3:M4"/>
    <mergeCell ref="B3:F3"/>
    <mergeCell ref="G3:K3"/>
    <mergeCell ref="L3:L4"/>
    <mergeCell ref="I4:K4"/>
    <mergeCell ref="I5:K5"/>
    <mergeCell ref="I6:K6"/>
    <mergeCell ref="A10:F10"/>
    <mergeCell ref="B12:D12"/>
    <mergeCell ref="A7:D7"/>
    <mergeCell ref="G7:H7"/>
    <mergeCell ref="I7:K7"/>
    <mergeCell ref="A11:A12"/>
    <mergeCell ref="B11:F11"/>
    <mergeCell ref="G11:K11"/>
    <mergeCell ref="I12:K12"/>
    <mergeCell ref="B6:D6"/>
    <mergeCell ref="A8:K8"/>
    <mergeCell ref="A24:K24"/>
    <mergeCell ref="B21:D21"/>
    <mergeCell ref="B22:D22"/>
    <mergeCell ref="A23:D23"/>
    <mergeCell ref="B20:D20"/>
    <mergeCell ref="I21:K21"/>
    <mergeCell ref="I22:K22"/>
    <mergeCell ref="G23:K23"/>
    <mergeCell ref="A19:A20"/>
    <mergeCell ref="B19:F19"/>
    <mergeCell ref="G19:K19"/>
    <mergeCell ref="I20:K20"/>
    <mergeCell ref="M11:M12"/>
    <mergeCell ref="L19:L20"/>
    <mergeCell ref="M19:M20"/>
    <mergeCell ref="G15:H15"/>
    <mergeCell ref="I15:K15"/>
    <mergeCell ref="L11:L12"/>
    <mergeCell ref="A18:K18"/>
    <mergeCell ref="A15:D15"/>
    <mergeCell ref="B13:D13"/>
    <mergeCell ref="B14:D14"/>
    <mergeCell ref="A16:F16"/>
    <mergeCell ref="I13:K13"/>
    <mergeCell ref="I14:K14"/>
  </mergeCells>
  <phoneticPr fontId="5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55" orientation="landscape" r:id="rId1"/>
  <headerFooter alignWithMargins="0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14"/>
  <sheetViews>
    <sheetView zoomScale="80" zoomScaleNormal="80" workbookViewId="0">
      <selection activeCell="N6" sqref="N6"/>
    </sheetView>
  </sheetViews>
  <sheetFormatPr defaultColWidth="9.140625" defaultRowHeight="15.75" x14ac:dyDescent="0.25"/>
  <cols>
    <col min="1" max="1" width="6.5703125" style="1" customWidth="1"/>
    <col min="2" max="2" width="45.85546875" style="1" customWidth="1"/>
    <col min="3" max="3" width="11.7109375" style="1" customWidth="1"/>
    <col min="4" max="7" width="15" style="1" customWidth="1"/>
    <col min="8" max="8" width="16.42578125" style="1" hidden="1" customWidth="1"/>
    <col min="9" max="9" width="35.140625" style="1" bestFit="1" customWidth="1"/>
    <col min="10" max="10" width="14.7109375" style="1" customWidth="1"/>
    <col min="11" max="11" width="13" style="1" customWidth="1"/>
    <col min="12" max="12" width="15.140625" style="1" customWidth="1"/>
    <col min="13" max="14" width="12" style="1" customWidth="1"/>
    <col min="15" max="16384" width="9.140625" style="1"/>
  </cols>
  <sheetData>
    <row r="1" spans="1:14" ht="16.5" customHeight="1" x14ac:dyDescent="0.25">
      <c r="A1" s="282" t="s">
        <v>73</v>
      </c>
      <c r="B1" s="282"/>
      <c r="C1" s="282"/>
      <c r="D1" s="282"/>
      <c r="E1" s="282"/>
      <c r="F1" s="282"/>
      <c r="G1" s="282"/>
      <c r="H1" s="282"/>
    </row>
    <row r="2" spans="1:14" x14ac:dyDescent="0.25">
      <c r="A2" s="256" t="s">
        <v>10</v>
      </c>
      <c r="B2" s="277" t="s">
        <v>69</v>
      </c>
      <c r="C2" s="278"/>
      <c r="D2" s="278"/>
      <c r="E2" s="278"/>
      <c r="F2" s="278"/>
      <c r="G2" s="278"/>
      <c r="H2" s="279"/>
      <c r="I2" s="284" t="s">
        <v>70</v>
      </c>
      <c r="J2" s="284"/>
      <c r="K2" s="284"/>
      <c r="L2" s="284"/>
      <c r="M2" s="284"/>
      <c r="N2" s="284"/>
    </row>
    <row r="3" spans="1:14" ht="32.25" customHeight="1" x14ac:dyDescent="0.25">
      <c r="A3" s="256"/>
      <c r="B3" s="275" t="s">
        <v>2</v>
      </c>
      <c r="C3" s="275" t="s">
        <v>11</v>
      </c>
      <c r="D3" s="264" t="s">
        <v>12</v>
      </c>
      <c r="E3" s="265"/>
      <c r="F3" s="265"/>
      <c r="G3" s="265"/>
      <c r="H3" s="266"/>
      <c r="I3" s="256" t="s">
        <v>2</v>
      </c>
      <c r="J3" s="256" t="s">
        <v>11</v>
      </c>
      <c r="K3" s="256" t="s">
        <v>12</v>
      </c>
      <c r="L3" s="256"/>
      <c r="M3" s="256"/>
      <c r="N3" s="256"/>
    </row>
    <row r="4" spans="1:14" ht="19.5" customHeight="1" x14ac:dyDescent="0.25">
      <c r="A4" s="256"/>
      <c r="B4" s="276"/>
      <c r="C4" s="276"/>
      <c r="D4" s="122" t="s">
        <v>86</v>
      </c>
      <c r="E4" s="122" t="s">
        <v>87</v>
      </c>
      <c r="F4" s="122" t="s">
        <v>88</v>
      </c>
      <c r="G4" s="122" t="s">
        <v>89</v>
      </c>
      <c r="H4" s="122" t="s">
        <v>90</v>
      </c>
      <c r="I4" s="256"/>
      <c r="J4" s="256"/>
      <c r="K4" s="122" t="s">
        <v>86</v>
      </c>
      <c r="L4" s="122" t="s">
        <v>87</v>
      </c>
      <c r="M4" s="122" t="s">
        <v>88</v>
      </c>
      <c r="N4" s="122" t="s">
        <v>89</v>
      </c>
    </row>
    <row r="5" spans="1:14" x14ac:dyDescent="0.25">
      <c r="A5" s="52">
        <v>1</v>
      </c>
      <c r="B5" s="52">
        <v>2</v>
      </c>
      <c r="C5" s="52">
        <v>3</v>
      </c>
      <c r="D5" s="14">
        <v>4</v>
      </c>
      <c r="E5" s="14">
        <v>4</v>
      </c>
      <c r="F5" s="14"/>
      <c r="G5" s="14">
        <v>5</v>
      </c>
      <c r="H5" s="14">
        <v>6</v>
      </c>
      <c r="I5" s="39">
        <v>5</v>
      </c>
      <c r="J5" s="39">
        <f>I5+1</f>
        <v>6</v>
      </c>
      <c r="K5" s="39">
        <f>J5+1</f>
        <v>7</v>
      </c>
      <c r="L5" s="39">
        <v>7</v>
      </c>
      <c r="M5" s="39">
        <v>7</v>
      </c>
      <c r="N5" s="39">
        <v>7</v>
      </c>
    </row>
    <row r="6" spans="1:14" ht="18" customHeight="1" x14ac:dyDescent="0.25">
      <c r="A6" s="2" t="s">
        <v>5</v>
      </c>
      <c r="B6" s="20" t="s">
        <v>65</v>
      </c>
      <c r="C6" s="12" t="s">
        <v>3</v>
      </c>
      <c r="D6" s="21">
        <v>8537.0682021177436</v>
      </c>
      <c r="E6" s="21">
        <v>9875.4733402394122</v>
      </c>
      <c r="F6" s="21">
        <v>8831.045269836457</v>
      </c>
      <c r="G6" s="21">
        <v>8928.123630485592</v>
      </c>
      <c r="H6" s="21">
        <v>10435.30943586383</v>
      </c>
      <c r="I6" s="20" t="s">
        <v>65</v>
      </c>
      <c r="J6" s="40" t="s">
        <v>3</v>
      </c>
      <c r="K6" s="21">
        <v>6036.0622299999995</v>
      </c>
      <c r="L6" s="21">
        <v>6525.0791100000006</v>
      </c>
      <c r="M6" s="21">
        <v>7935.0475099999994</v>
      </c>
      <c r="N6" s="21">
        <v>7389.35527</v>
      </c>
    </row>
    <row r="8" spans="1:14" hidden="1" x14ac:dyDescent="0.25">
      <c r="K8" s="42"/>
    </row>
    <row r="9" spans="1:14" hidden="1" x14ac:dyDescent="0.25">
      <c r="H9" s="283" t="s">
        <v>74</v>
      </c>
      <c r="I9" s="283"/>
      <c r="J9" s="283"/>
      <c r="K9" s="283"/>
    </row>
    <row r="10" spans="1:14" hidden="1" x14ac:dyDescent="0.25">
      <c r="H10" s="49"/>
      <c r="I10" s="283" t="s">
        <v>75</v>
      </c>
      <c r="J10" s="283"/>
      <c r="K10" s="283"/>
    </row>
    <row r="11" spans="1:14" hidden="1" x14ac:dyDescent="0.25">
      <c r="H11" s="49"/>
      <c r="I11" s="283" t="s">
        <v>76</v>
      </c>
      <c r="J11" s="283"/>
      <c r="K11" s="283"/>
    </row>
    <row r="12" spans="1:14" hidden="1" x14ac:dyDescent="0.25">
      <c r="H12" s="283" t="s">
        <v>77</v>
      </c>
      <c r="I12" s="283"/>
      <c r="J12" s="283"/>
      <c r="K12" s="283"/>
    </row>
    <row r="13" spans="1:14" hidden="1" x14ac:dyDescent="0.25">
      <c r="H13" s="49"/>
      <c r="I13" s="50"/>
      <c r="J13" s="53"/>
      <c r="K13" s="43"/>
    </row>
    <row r="14" spans="1:14" hidden="1" x14ac:dyDescent="0.25">
      <c r="H14" s="51"/>
      <c r="I14" s="50"/>
      <c r="J14" s="53"/>
      <c r="K14" s="43" t="s">
        <v>9</v>
      </c>
    </row>
  </sheetData>
  <mergeCells count="14">
    <mergeCell ref="A1:H1"/>
    <mergeCell ref="H9:K9"/>
    <mergeCell ref="I10:K10"/>
    <mergeCell ref="I11:K11"/>
    <mergeCell ref="H12:K12"/>
    <mergeCell ref="A2:A4"/>
    <mergeCell ref="B2:H2"/>
    <mergeCell ref="B3:B4"/>
    <mergeCell ref="C3:C4"/>
    <mergeCell ref="D3:H3"/>
    <mergeCell ref="I3:I4"/>
    <mergeCell ref="J3:J4"/>
    <mergeCell ref="I2:N2"/>
    <mergeCell ref="K3:N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V30"/>
  <sheetViews>
    <sheetView zoomScale="80" zoomScaleNormal="8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P13" sqref="B13:T20"/>
    </sheetView>
  </sheetViews>
  <sheetFormatPr defaultRowHeight="15.75" x14ac:dyDescent="0.25"/>
  <cols>
    <col min="1" max="1" width="6.28515625" style="1" customWidth="1"/>
    <col min="2" max="2" width="45.85546875" style="1" customWidth="1"/>
    <col min="3" max="3" width="11.7109375" style="1" customWidth="1"/>
    <col min="4" max="6" width="14.5703125" style="1" customWidth="1"/>
    <col min="7" max="7" width="23" style="1" customWidth="1"/>
    <col min="8" max="8" width="14.5703125" style="1" customWidth="1"/>
    <col min="9" max="10" width="13.85546875" style="1" customWidth="1"/>
    <col min="11" max="11" width="23.7109375" style="1" customWidth="1"/>
    <col min="12" max="12" width="14.5703125" style="1" customWidth="1"/>
    <col min="13" max="13" width="12.5703125" style="1" customWidth="1"/>
    <col min="14" max="14" width="15.85546875" style="1" customWidth="1"/>
    <col min="15" max="15" width="24.5703125" style="1" customWidth="1"/>
    <col min="16" max="16" width="14.5703125" style="1" customWidth="1"/>
    <col min="17" max="18" width="13.7109375" style="1" customWidth="1"/>
    <col min="19" max="19" width="26" style="1" customWidth="1"/>
    <col min="20" max="20" width="11" style="1" hidden="1" customWidth="1"/>
    <col min="21" max="21" width="9.140625" style="1" hidden="1" customWidth="1"/>
    <col min="22" max="16384" width="9.140625" style="1"/>
  </cols>
  <sheetData>
    <row r="1" spans="1:22" ht="30.75" customHeight="1" x14ac:dyDescent="0.25">
      <c r="A1" s="305" t="s">
        <v>72</v>
      </c>
      <c r="B1" s="305"/>
      <c r="C1" s="305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3.5" customHeight="1" x14ac:dyDescent="0.25">
      <c r="A2" s="300" t="s">
        <v>78</v>
      </c>
      <c r="B2" s="300" t="s">
        <v>2</v>
      </c>
      <c r="C2" s="300" t="s">
        <v>11</v>
      </c>
      <c r="D2" s="288" t="s">
        <v>34</v>
      </c>
      <c r="E2" s="289"/>
      <c r="F2" s="289"/>
      <c r="G2" s="290"/>
      <c r="H2" s="288" t="s">
        <v>34</v>
      </c>
      <c r="I2" s="289"/>
      <c r="J2" s="289"/>
      <c r="K2" s="290"/>
      <c r="L2" s="288" t="s">
        <v>34</v>
      </c>
      <c r="M2" s="289"/>
      <c r="N2" s="289"/>
      <c r="O2" s="290"/>
      <c r="P2" s="288" t="s">
        <v>34</v>
      </c>
      <c r="Q2" s="289"/>
      <c r="R2" s="289"/>
      <c r="S2" s="290"/>
      <c r="T2" s="146"/>
      <c r="U2" s="147"/>
    </row>
    <row r="3" spans="1:22" ht="10.5" customHeight="1" x14ac:dyDescent="0.25">
      <c r="A3" s="301"/>
      <c r="B3" s="301"/>
      <c r="C3" s="301"/>
      <c r="D3" s="291"/>
      <c r="E3" s="292"/>
      <c r="F3" s="292"/>
      <c r="G3" s="293"/>
      <c r="H3" s="291"/>
      <c r="I3" s="292"/>
      <c r="J3" s="292"/>
      <c r="K3" s="293"/>
      <c r="L3" s="291"/>
      <c r="M3" s="292"/>
      <c r="N3" s="292"/>
      <c r="O3" s="293"/>
      <c r="P3" s="291"/>
      <c r="Q3" s="292"/>
      <c r="R3" s="292"/>
      <c r="S3" s="293"/>
      <c r="T3" s="148"/>
      <c r="U3" s="149"/>
    </row>
    <row r="4" spans="1:22" ht="15.75" customHeight="1" x14ac:dyDescent="0.25">
      <c r="A4" s="301"/>
      <c r="B4" s="301"/>
      <c r="C4" s="301"/>
      <c r="D4" s="307" t="s">
        <v>86</v>
      </c>
      <c r="E4" s="308"/>
      <c r="F4" s="303" t="s">
        <v>123</v>
      </c>
      <c r="G4" s="303" t="s">
        <v>124</v>
      </c>
      <c r="H4" s="307" t="s">
        <v>87</v>
      </c>
      <c r="I4" s="308"/>
      <c r="J4" s="303" t="s">
        <v>123</v>
      </c>
      <c r="K4" s="303" t="s">
        <v>124</v>
      </c>
      <c r="L4" s="307" t="s">
        <v>88</v>
      </c>
      <c r="M4" s="308"/>
      <c r="N4" s="303" t="s">
        <v>123</v>
      </c>
      <c r="O4" s="303" t="s">
        <v>124</v>
      </c>
      <c r="P4" s="307" t="s">
        <v>89</v>
      </c>
      <c r="Q4" s="308"/>
      <c r="R4" s="303" t="s">
        <v>123</v>
      </c>
      <c r="S4" s="303" t="s">
        <v>124</v>
      </c>
      <c r="T4" s="307">
        <v>2023</v>
      </c>
      <c r="U4" s="308"/>
    </row>
    <row r="5" spans="1:22" x14ac:dyDescent="0.25">
      <c r="A5" s="302"/>
      <c r="B5" s="302"/>
      <c r="C5" s="302"/>
      <c r="D5" s="122" t="s">
        <v>60</v>
      </c>
      <c r="E5" s="122" t="s">
        <v>61</v>
      </c>
      <c r="F5" s="304"/>
      <c r="G5" s="304"/>
      <c r="H5" s="122" t="s">
        <v>60</v>
      </c>
      <c r="I5" s="122" t="s">
        <v>61</v>
      </c>
      <c r="J5" s="304"/>
      <c r="K5" s="304"/>
      <c r="L5" s="122" t="s">
        <v>60</v>
      </c>
      <c r="M5" s="122" t="s">
        <v>61</v>
      </c>
      <c r="N5" s="304"/>
      <c r="O5" s="304"/>
      <c r="P5" s="122" t="s">
        <v>60</v>
      </c>
      <c r="Q5" s="122" t="s">
        <v>61</v>
      </c>
      <c r="R5" s="304"/>
      <c r="S5" s="304"/>
      <c r="T5" s="122" t="s">
        <v>60</v>
      </c>
      <c r="U5" s="122" t="s">
        <v>61</v>
      </c>
    </row>
    <row r="6" spans="1:22" x14ac:dyDescent="0.25">
      <c r="A6" s="18">
        <v>1</v>
      </c>
      <c r="B6" s="16">
        <f t="shared" ref="B6:D6" si="0">A6+1</f>
        <v>2</v>
      </c>
      <c r="C6" s="16">
        <f t="shared" si="0"/>
        <v>3</v>
      </c>
      <c r="D6" s="16">
        <f t="shared" si="0"/>
        <v>4</v>
      </c>
      <c r="E6" s="16"/>
      <c r="F6" s="16"/>
      <c r="G6" s="16"/>
      <c r="H6" s="16">
        <v>4</v>
      </c>
      <c r="I6" s="16">
        <v>5</v>
      </c>
      <c r="J6" s="16">
        <v>6</v>
      </c>
      <c r="K6" s="16">
        <v>7</v>
      </c>
      <c r="L6" s="16"/>
      <c r="M6" s="16"/>
      <c r="N6" s="16"/>
      <c r="O6" s="16"/>
      <c r="P6" s="16"/>
      <c r="Q6" s="16"/>
      <c r="R6" s="16"/>
      <c r="S6" s="16"/>
      <c r="T6" s="16"/>
      <c r="U6" s="191"/>
      <c r="V6" s="192"/>
    </row>
    <row r="7" spans="1:22" x14ac:dyDescent="0.25">
      <c r="A7" s="19" t="s">
        <v>24</v>
      </c>
      <c r="B7" s="294" t="s">
        <v>13</v>
      </c>
      <c r="C7" s="295"/>
      <c r="D7" s="295"/>
      <c r="E7" s="295"/>
      <c r="F7" s="295"/>
      <c r="G7" s="296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82"/>
      <c r="V7" s="192"/>
    </row>
    <row r="8" spans="1:22" ht="93.75" customHeight="1" x14ac:dyDescent="0.25">
      <c r="A8" s="7" t="s">
        <v>26</v>
      </c>
      <c r="B8" s="123" t="s">
        <v>35</v>
      </c>
      <c r="C8" s="124" t="s">
        <v>4</v>
      </c>
      <c r="D8" s="125">
        <v>0</v>
      </c>
      <c r="E8" s="150">
        <v>0</v>
      </c>
      <c r="F8" s="125">
        <f t="shared" ref="F8:F13" si="1">E8-D8</f>
        <v>0</v>
      </c>
      <c r="G8" s="150"/>
      <c r="H8" s="125">
        <v>0</v>
      </c>
      <c r="I8" s="126">
        <v>0</v>
      </c>
      <c r="J8" s="125">
        <f>I8-H8</f>
        <v>0</v>
      </c>
      <c r="K8" s="126"/>
      <c r="L8" s="125">
        <v>0</v>
      </c>
      <c r="M8" s="126">
        <v>0</v>
      </c>
      <c r="N8" s="125">
        <f>M8-L8</f>
        <v>0</v>
      </c>
      <c r="O8" s="172"/>
      <c r="P8" s="125">
        <v>0</v>
      </c>
      <c r="Q8" s="126">
        <v>0</v>
      </c>
      <c r="R8" s="125">
        <f>Q8-P8</f>
        <v>0</v>
      </c>
      <c r="S8" s="150"/>
      <c r="T8" s="183">
        <v>0</v>
      </c>
      <c r="U8" s="172"/>
      <c r="V8" s="192"/>
    </row>
    <row r="9" spans="1:22" ht="67.5" customHeight="1" x14ac:dyDescent="0.25">
      <c r="A9" s="22" t="s">
        <v>14</v>
      </c>
      <c r="B9" s="127" t="s">
        <v>41</v>
      </c>
      <c r="C9" s="23" t="s">
        <v>25</v>
      </c>
      <c r="D9" s="128">
        <v>0</v>
      </c>
      <c r="E9" s="151">
        <v>0</v>
      </c>
      <c r="F9" s="128">
        <f t="shared" si="1"/>
        <v>0</v>
      </c>
      <c r="G9" s="151"/>
      <c r="H9" s="128">
        <v>0</v>
      </c>
      <c r="I9" s="131">
        <v>0</v>
      </c>
      <c r="J9" s="128">
        <f>I9-H9</f>
        <v>0</v>
      </c>
      <c r="K9" s="131"/>
      <c r="L9" s="128">
        <v>0</v>
      </c>
      <c r="M9" s="131">
        <v>0</v>
      </c>
      <c r="N9" s="128">
        <f>M9-L9</f>
        <v>0</v>
      </c>
      <c r="O9" s="173"/>
      <c r="P9" s="128">
        <v>0</v>
      </c>
      <c r="Q9" s="131">
        <v>0</v>
      </c>
      <c r="R9" s="128">
        <f>Q9-P9</f>
        <v>0</v>
      </c>
      <c r="S9" s="151"/>
      <c r="T9" s="184">
        <v>0</v>
      </c>
      <c r="U9" s="173"/>
      <c r="V9" s="192"/>
    </row>
    <row r="10" spans="1:22" ht="17.25" customHeight="1" x14ac:dyDescent="0.25">
      <c r="A10" s="24" t="s">
        <v>15</v>
      </c>
      <c r="B10" s="129" t="s">
        <v>23</v>
      </c>
      <c r="C10" s="25" t="s">
        <v>25</v>
      </c>
      <c r="D10" s="128">
        <v>48</v>
      </c>
      <c r="E10" s="151">
        <v>46</v>
      </c>
      <c r="F10" s="128">
        <f t="shared" si="1"/>
        <v>-2</v>
      </c>
      <c r="G10" s="151"/>
      <c r="H10" s="155">
        <v>0</v>
      </c>
      <c r="I10" s="156">
        <v>0</v>
      </c>
      <c r="J10" s="155">
        <f t="shared" ref="J10:J13" si="2">I10-H10</f>
        <v>0</v>
      </c>
      <c r="K10" s="156"/>
      <c r="L10" s="155">
        <v>0</v>
      </c>
      <c r="M10" s="156">
        <v>0</v>
      </c>
      <c r="N10" s="155">
        <f t="shared" ref="N10:N13" si="3">M10-L10</f>
        <v>0</v>
      </c>
      <c r="O10" s="174"/>
      <c r="P10" s="155">
        <v>0</v>
      </c>
      <c r="Q10" s="156">
        <v>0</v>
      </c>
      <c r="R10" s="155">
        <f t="shared" ref="R10:R13" si="4">Q10-P10</f>
        <v>0</v>
      </c>
      <c r="S10" s="228"/>
      <c r="T10" s="185">
        <v>0</v>
      </c>
      <c r="U10" s="174"/>
      <c r="V10" s="192"/>
    </row>
    <row r="11" spans="1:22" ht="111.75" customHeight="1" x14ac:dyDescent="0.25">
      <c r="A11" s="9" t="s">
        <v>31</v>
      </c>
      <c r="B11" s="130" t="s">
        <v>36</v>
      </c>
      <c r="C11" s="10" t="s">
        <v>4</v>
      </c>
      <c r="D11" s="128">
        <f>D12/D13*100</f>
        <v>0</v>
      </c>
      <c r="E11" s="151">
        <v>0</v>
      </c>
      <c r="F11" s="128">
        <f t="shared" si="1"/>
        <v>0</v>
      </c>
      <c r="G11" s="151"/>
      <c r="H11" s="128">
        <f>H12/H13*100</f>
        <v>0</v>
      </c>
      <c r="I11" s="131">
        <v>0</v>
      </c>
      <c r="J11" s="128">
        <f t="shared" si="2"/>
        <v>0</v>
      </c>
      <c r="K11" s="131"/>
      <c r="L11" s="128">
        <v>0</v>
      </c>
      <c r="M11" s="131">
        <v>0</v>
      </c>
      <c r="N11" s="128">
        <f t="shared" si="3"/>
        <v>0</v>
      </c>
      <c r="O11" s="173"/>
      <c r="P11" s="128">
        <f>P12/P13*100</f>
        <v>0</v>
      </c>
      <c r="Q11" s="131">
        <v>0</v>
      </c>
      <c r="R11" s="128">
        <f t="shared" si="4"/>
        <v>0</v>
      </c>
      <c r="S11" s="151"/>
      <c r="T11" s="184">
        <f>T12/T13*100</f>
        <v>0</v>
      </c>
      <c r="U11" s="173"/>
      <c r="V11" s="192"/>
    </row>
    <row r="12" spans="1:22" ht="66.75" customHeight="1" x14ac:dyDescent="0.25">
      <c r="A12" s="9" t="s">
        <v>17</v>
      </c>
      <c r="B12" s="127" t="s">
        <v>41</v>
      </c>
      <c r="C12" s="23" t="s">
        <v>25</v>
      </c>
      <c r="D12" s="128">
        <v>0</v>
      </c>
      <c r="E12" s="151">
        <v>0</v>
      </c>
      <c r="F12" s="128">
        <f t="shared" si="1"/>
        <v>0</v>
      </c>
      <c r="G12" s="151"/>
      <c r="H12" s="128">
        <v>0</v>
      </c>
      <c r="I12" s="131">
        <v>0</v>
      </c>
      <c r="J12" s="128">
        <f t="shared" si="2"/>
        <v>0</v>
      </c>
      <c r="K12" s="131"/>
      <c r="L12" s="128">
        <v>0</v>
      </c>
      <c r="M12" s="131">
        <v>0</v>
      </c>
      <c r="N12" s="128">
        <f t="shared" si="3"/>
        <v>0</v>
      </c>
      <c r="O12" s="173"/>
      <c r="P12" s="128">
        <v>0</v>
      </c>
      <c r="Q12" s="131">
        <v>0</v>
      </c>
      <c r="R12" s="128">
        <f t="shared" si="4"/>
        <v>0</v>
      </c>
      <c r="S12" s="151"/>
      <c r="T12" s="184">
        <v>0</v>
      </c>
      <c r="U12" s="173"/>
      <c r="V12" s="192"/>
    </row>
    <row r="13" spans="1:22" ht="141.75" customHeight="1" x14ac:dyDescent="0.25">
      <c r="A13" s="11" t="s">
        <v>27</v>
      </c>
      <c r="B13" s="236" t="s">
        <v>23</v>
      </c>
      <c r="C13" s="309" t="s">
        <v>25</v>
      </c>
      <c r="D13" s="310">
        <v>48</v>
      </c>
      <c r="E13" s="311">
        <v>46</v>
      </c>
      <c r="F13" s="310">
        <f t="shared" si="1"/>
        <v>-2</v>
      </c>
      <c r="G13" s="311"/>
      <c r="H13" s="310">
        <v>48</v>
      </c>
      <c r="I13" s="312">
        <v>46</v>
      </c>
      <c r="J13" s="310">
        <f t="shared" si="2"/>
        <v>-2</v>
      </c>
      <c r="K13" s="312"/>
      <c r="L13" s="310">
        <v>48</v>
      </c>
      <c r="M13" s="312">
        <v>42</v>
      </c>
      <c r="N13" s="310">
        <f t="shared" si="3"/>
        <v>-6</v>
      </c>
      <c r="O13" s="313"/>
      <c r="P13" s="310">
        <v>48</v>
      </c>
      <c r="Q13" s="312">
        <v>26</v>
      </c>
      <c r="R13" s="310">
        <f t="shared" si="4"/>
        <v>-22</v>
      </c>
      <c r="S13" s="311" t="s">
        <v>131</v>
      </c>
      <c r="T13" s="314">
        <v>48</v>
      </c>
      <c r="U13" s="175"/>
      <c r="V13" s="192"/>
    </row>
    <row r="14" spans="1:22" ht="15" hidden="1" customHeight="1" x14ac:dyDescent="0.25">
      <c r="A14" s="297" t="s">
        <v>10</v>
      </c>
      <c r="B14" s="315" t="s">
        <v>2</v>
      </c>
      <c r="C14" s="315" t="s">
        <v>11</v>
      </c>
      <c r="D14" s="316" t="s">
        <v>34</v>
      </c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8"/>
      <c r="V14" s="192"/>
    </row>
    <row r="15" spans="1:22" ht="12" hidden="1" customHeight="1" x14ac:dyDescent="0.25">
      <c r="A15" s="298"/>
      <c r="B15" s="319"/>
      <c r="C15" s="319"/>
      <c r="D15" s="320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2"/>
      <c r="V15" s="192"/>
    </row>
    <row r="16" spans="1:22" ht="21" hidden="1" customHeight="1" x14ac:dyDescent="0.25">
      <c r="A16" s="299"/>
      <c r="B16" s="323"/>
      <c r="C16" s="323"/>
      <c r="D16" s="122" t="s">
        <v>86</v>
      </c>
      <c r="E16" s="122"/>
      <c r="F16" s="122"/>
      <c r="G16" s="122"/>
      <c r="H16" s="122" t="s">
        <v>87</v>
      </c>
      <c r="I16" s="122"/>
      <c r="J16" s="122"/>
      <c r="K16" s="122"/>
      <c r="L16" s="122" t="s">
        <v>88</v>
      </c>
      <c r="M16" s="122"/>
      <c r="N16" s="122"/>
      <c r="O16" s="122"/>
      <c r="P16" s="122" t="s">
        <v>89</v>
      </c>
      <c r="Q16" s="122"/>
      <c r="R16" s="122"/>
      <c r="S16" s="122"/>
      <c r="T16" s="122" t="s">
        <v>90</v>
      </c>
      <c r="V16" s="192"/>
    </row>
    <row r="17" spans="1:22" ht="21" hidden="1" customHeight="1" x14ac:dyDescent="0.25">
      <c r="A17" s="18">
        <v>1</v>
      </c>
      <c r="B17" s="324">
        <v>2</v>
      </c>
      <c r="C17" s="324">
        <v>3</v>
      </c>
      <c r="D17" s="122">
        <v>4</v>
      </c>
      <c r="E17" s="122"/>
      <c r="F17" s="122"/>
      <c r="G17" s="122"/>
      <c r="H17" s="122">
        <v>5</v>
      </c>
      <c r="I17" s="122"/>
      <c r="J17" s="122"/>
      <c r="K17" s="122"/>
      <c r="L17" s="324">
        <f>H17+1</f>
        <v>6</v>
      </c>
      <c r="M17" s="324"/>
      <c r="N17" s="324"/>
      <c r="O17" s="324"/>
      <c r="P17" s="324">
        <f>L17+1</f>
        <v>7</v>
      </c>
      <c r="Q17" s="324"/>
      <c r="R17" s="324"/>
      <c r="S17" s="324"/>
      <c r="T17" s="324">
        <f>P17+1</f>
        <v>8</v>
      </c>
      <c r="V17" s="192"/>
    </row>
    <row r="18" spans="1:22" ht="17.25" customHeight="1" x14ac:dyDescent="0.25">
      <c r="A18" s="8" t="s">
        <v>29</v>
      </c>
      <c r="B18" s="325" t="s">
        <v>16</v>
      </c>
      <c r="C18" s="326"/>
      <c r="D18" s="326"/>
      <c r="E18" s="326"/>
      <c r="F18" s="326"/>
      <c r="G18" s="327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9"/>
      <c r="V18" s="192"/>
    </row>
    <row r="19" spans="1:22" ht="48.75" customHeight="1" x14ac:dyDescent="0.25">
      <c r="A19" s="7" t="s">
        <v>26</v>
      </c>
      <c r="B19" s="330" t="s">
        <v>122</v>
      </c>
      <c r="C19" s="331" t="s">
        <v>18</v>
      </c>
      <c r="D19" s="332">
        <v>0</v>
      </c>
      <c r="E19" s="333">
        <v>0</v>
      </c>
      <c r="F19" s="334">
        <f>E19-D19</f>
        <v>0</v>
      </c>
      <c r="G19" s="335"/>
      <c r="H19" s="332">
        <v>0</v>
      </c>
      <c r="I19" s="335">
        <v>0</v>
      </c>
      <c r="J19" s="232">
        <f>I19-H19</f>
        <v>0</v>
      </c>
      <c r="K19" s="335"/>
      <c r="L19" s="332">
        <v>0</v>
      </c>
      <c r="M19" s="335">
        <v>0</v>
      </c>
      <c r="N19" s="232">
        <f>M19-L19</f>
        <v>0</v>
      </c>
      <c r="O19" s="336"/>
      <c r="P19" s="332">
        <f>P20/P21</f>
        <v>0</v>
      </c>
      <c r="Q19" s="337">
        <f>ROUND(Q20/Q21,3)</f>
        <v>0.26800000000000002</v>
      </c>
      <c r="R19" s="232"/>
      <c r="S19" s="333"/>
      <c r="T19" s="331">
        <v>0</v>
      </c>
      <c r="U19" s="176"/>
      <c r="V19" s="192"/>
    </row>
    <row r="20" spans="1:22" ht="235.5" customHeight="1" x14ac:dyDescent="0.25">
      <c r="A20" s="9" t="s">
        <v>14</v>
      </c>
      <c r="B20" s="338" t="s">
        <v>42</v>
      </c>
      <c r="C20" s="339" t="s">
        <v>25</v>
      </c>
      <c r="D20" s="340">
        <v>0</v>
      </c>
      <c r="E20" s="341">
        <v>0</v>
      </c>
      <c r="F20" s="342">
        <f>E20-D20</f>
        <v>0</v>
      </c>
      <c r="G20" s="343"/>
      <c r="H20" s="340">
        <v>0</v>
      </c>
      <c r="I20" s="343">
        <v>0</v>
      </c>
      <c r="J20" s="344">
        <f>I20-H20</f>
        <v>0</v>
      </c>
      <c r="K20" s="343"/>
      <c r="L20" s="340">
        <v>0</v>
      </c>
      <c r="M20" s="343">
        <v>0</v>
      </c>
      <c r="N20" s="344">
        <f>M20-L20</f>
        <v>0</v>
      </c>
      <c r="O20" s="345"/>
      <c r="P20" s="340">
        <v>0</v>
      </c>
      <c r="Q20" s="343">
        <v>1</v>
      </c>
      <c r="R20" s="340"/>
      <c r="S20" s="341" t="s">
        <v>130</v>
      </c>
      <c r="T20" s="27">
        <v>0</v>
      </c>
      <c r="U20" s="177"/>
      <c r="V20" s="192"/>
    </row>
    <row r="21" spans="1:22" ht="19.5" customHeight="1" x14ac:dyDescent="0.25">
      <c r="A21" s="15" t="s">
        <v>15</v>
      </c>
      <c r="B21" s="132" t="s">
        <v>28</v>
      </c>
      <c r="C21" s="133" t="s">
        <v>30</v>
      </c>
      <c r="D21" s="134">
        <v>3.7351000000000001</v>
      </c>
      <c r="E21" s="152">
        <v>3.7351000000000001</v>
      </c>
      <c r="F21" s="142">
        <f>E21-D21</f>
        <v>0</v>
      </c>
      <c r="G21" s="163"/>
      <c r="H21" s="157">
        <v>3.7351000000000001</v>
      </c>
      <c r="I21" s="158">
        <v>3.7351000000000001</v>
      </c>
      <c r="J21" s="200">
        <f t="shared" ref="J21" si="5">I21-H21</f>
        <v>0</v>
      </c>
      <c r="K21" s="158"/>
      <c r="L21" s="157">
        <v>3.7351000000000001</v>
      </c>
      <c r="M21" s="158">
        <v>3.7351000000000001</v>
      </c>
      <c r="N21" s="200">
        <f t="shared" ref="N21" si="6">M21-L21</f>
        <v>0</v>
      </c>
      <c r="O21" s="178"/>
      <c r="P21" s="157">
        <v>3.7351000000000001</v>
      </c>
      <c r="Q21" s="158">
        <v>3.7351000000000001</v>
      </c>
      <c r="R21" s="157"/>
      <c r="S21" s="229"/>
      <c r="T21" s="186">
        <v>3.7351000000000001</v>
      </c>
      <c r="U21" s="178"/>
      <c r="V21" s="192"/>
    </row>
    <row r="22" spans="1:22" ht="25.5" customHeight="1" x14ac:dyDescent="0.25">
      <c r="A22" s="26" t="s">
        <v>33</v>
      </c>
      <c r="B22" s="285" t="s">
        <v>37</v>
      </c>
      <c r="C22" s="286"/>
      <c r="D22" s="286"/>
      <c r="E22" s="286"/>
      <c r="F22" s="286"/>
      <c r="G22" s="287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87"/>
      <c r="V22" s="192"/>
    </row>
    <row r="23" spans="1:22" ht="34.5" customHeight="1" x14ac:dyDescent="0.25">
      <c r="A23" s="7" t="s">
        <v>26</v>
      </c>
      <c r="B23" s="135" t="s">
        <v>38</v>
      </c>
      <c r="C23" s="124" t="s">
        <v>39</v>
      </c>
      <c r="D23" s="136">
        <v>5.4950027509788266E-2</v>
      </c>
      <c r="E23" s="169">
        <v>5.8585108915200003E-2</v>
      </c>
      <c r="F23" s="143">
        <f>E23-D23</f>
        <v>3.6350814054117372E-3</v>
      </c>
      <c r="G23" s="137"/>
      <c r="H23" s="136">
        <v>5.5600997437833331E-2</v>
      </c>
      <c r="I23" s="137">
        <v>5.5600997437833331E-2</v>
      </c>
      <c r="J23" s="125">
        <f>I23-H23</f>
        <v>0</v>
      </c>
      <c r="K23" s="137"/>
      <c r="L23" s="136">
        <v>5.6914547601600002E-2</v>
      </c>
      <c r="M23" s="137">
        <v>5.6914547601600002E-2</v>
      </c>
      <c r="N23" s="125">
        <f>M23-L23</f>
        <v>0</v>
      </c>
      <c r="O23" s="179"/>
      <c r="P23" s="230">
        <v>5.7617428474491673E-2</v>
      </c>
      <c r="Q23" s="231">
        <f>Q24/Q25</f>
        <v>5.7617428474491666E-2</v>
      </c>
      <c r="R23" s="232">
        <f>Q23-P23</f>
        <v>0</v>
      </c>
      <c r="S23" s="169"/>
      <c r="T23" s="188">
        <v>5.6231642958399997E-2</v>
      </c>
      <c r="U23" s="179"/>
      <c r="V23" s="192"/>
    </row>
    <row r="24" spans="1:22" ht="34.5" customHeight="1" x14ac:dyDescent="0.25">
      <c r="A24" s="9" t="s">
        <v>14</v>
      </c>
      <c r="B24" s="138" t="s">
        <v>43</v>
      </c>
      <c r="C24" s="27" t="s">
        <v>44</v>
      </c>
      <c r="D24" s="139">
        <v>0.58228853915673451</v>
      </c>
      <c r="E24" s="153">
        <f>'раздел 2'!G13/1000</f>
        <v>0.44159599999999999</v>
      </c>
      <c r="F24" s="144">
        <f>E24-D24</f>
        <v>-0.14069253915673452</v>
      </c>
      <c r="G24" s="159"/>
      <c r="H24" s="139">
        <v>0.58897301090147547</v>
      </c>
      <c r="I24" s="159">
        <f>336.99/1000</f>
        <v>0.33699000000000001</v>
      </c>
      <c r="J24" s="128">
        <f>I24-H24</f>
        <v>-0.25198301090147546</v>
      </c>
      <c r="K24" s="159"/>
      <c r="L24" s="139">
        <v>0.48139803647921453</v>
      </c>
      <c r="M24" s="159">
        <v>0.42966399999999999</v>
      </c>
      <c r="N24" s="128">
        <f>M24-L24</f>
        <v>-5.173403647921454E-2</v>
      </c>
      <c r="O24" s="180"/>
      <c r="P24" s="233">
        <v>0.44710907677327499</v>
      </c>
      <c r="Q24" s="234">
        <f>[21]Расчет!$E$12*[21]Расчет!$E$22/1000</f>
        <v>0.46997257299730727</v>
      </c>
      <c r="R24" s="155">
        <f>Q24-P24</f>
        <v>2.2863496224032276E-2</v>
      </c>
      <c r="S24" s="235"/>
      <c r="T24" s="189">
        <v>0.59624632178688375</v>
      </c>
      <c r="U24" s="180"/>
      <c r="V24" s="192"/>
    </row>
    <row r="25" spans="1:22" ht="20.45" customHeight="1" x14ac:dyDescent="0.25">
      <c r="A25" s="11" t="s">
        <v>15</v>
      </c>
      <c r="B25" s="140" t="s">
        <v>45</v>
      </c>
      <c r="C25" s="28" t="s">
        <v>32</v>
      </c>
      <c r="D25" s="141">
        <v>10.603395000000001</v>
      </c>
      <c r="E25" s="154">
        <f>7537.489/1000</f>
        <v>7.5374889999999999</v>
      </c>
      <c r="F25" s="145">
        <f>E25-D25</f>
        <v>-3.0659060000000009</v>
      </c>
      <c r="G25" s="160"/>
      <c r="H25" s="141">
        <v>10.603395000000001</v>
      </c>
      <c r="I25" s="160">
        <f>'раздел 2'!K8/1000</f>
        <v>7.1007000000000007</v>
      </c>
      <c r="J25" s="201">
        <f t="shared" ref="J25" si="7">I25-H25</f>
        <v>-3.5026950000000001</v>
      </c>
      <c r="K25" s="160"/>
      <c r="L25" s="141">
        <v>8.4678109999999993</v>
      </c>
      <c r="M25" s="160">
        <v>7.5682320000000001</v>
      </c>
      <c r="N25" s="201">
        <f t="shared" ref="N25" si="8">M25-L25</f>
        <v>-0.89957899999999924</v>
      </c>
      <c r="O25" s="181"/>
      <c r="P25" s="141">
        <v>7.7603500000000007</v>
      </c>
      <c r="Q25" s="160">
        <f>[21]Расчет!$E$12/1000</f>
        <v>8.156778000000001</v>
      </c>
      <c r="R25" s="201">
        <f t="shared" ref="R25" si="9">Q25-P25</f>
        <v>0.39642800000000022</v>
      </c>
      <c r="S25" s="154"/>
      <c r="T25" s="190">
        <v>10.603395000000001</v>
      </c>
      <c r="U25" s="181"/>
      <c r="V25" s="192"/>
    </row>
    <row r="26" spans="1:22" ht="13.5" customHeight="1" x14ac:dyDescent="0.25"/>
    <row r="28" spans="1:22" x14ac:dyDescent="0.25">
      <c r="D28" s="164"/>
      <c r="E28" s="165"/>
      <c r="F28" s="166"/>
      <c r="G28" s="167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</row>
    <row r="29" spans="1:22" x14ac:dyDescent="0.25">
      <c r="D29" s="168"/>
      <c r="E29" s="167"/>
      <c r="F29" s="166"/>
      <c r="G29" s="167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</row>
    <row r="30" spans="1:22" x14ac:dyDescent="0.25">
      <c r="D30" s="164"/>
      <c r="E30" s="165"/>
      <c r="F30" s="164"/>
      <c r="G30" s="165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</row>
  </sheetData>
  <mergeCells count="28">
    <mergeCell ref="A1:T1"/>
    <mergeCell ref="A2:A5"/>
    <mergeCell ref="B2:B5"/>
    <mergeCell ref="C2:C5"/>
    <mergeCell ref="D4:E4"/>
    <mergeCell ref="F4:F5"/>
    <mergeCell ref="G4:G5"/>
    <mergeCell ref="H4:I4"/>
    <mergeCell ref="L4:M4"/>
    <mergeCell ref="P4:Q4"/>
    <mergeCell ref="T4:U4"/>
    <mergeCell ref="P2:S3"/>
    <mergeCell ref="R4:R5"/>
    <mergeCell ref="S4:S5"/>
    <mergeCell ref="B22:G22"/>
    <mergeCell ref="D2:G3"/>
    <mergeCell ref="B7:G7"/>
    <mergeCell ref="B18:G18"/>
    <mergeCell ref="A14:A16"/>
    <mergeCell ref="B14:B16"/>
    <mergeCell ref="C14:C16"/>
    <mergeCell ref="D14:T15"/>
    <mergeCell ref="H2:K3"/>
    <mergeCell ref="J4:J5"/>
    <mergeCell ref="K4:K5"/>
    <mergeCell ref="L2:O3"/>
    <mergeCell ref="N4:N5"/>
    <mergeCell ref="O4:O5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2021-05-14T04:10:11Z</cp:lastPrinted>
  <dcterms:created xsi:type="dcterms:W3CDTF">1996-10-08T23:32:33Z</dcterms:created>
  <dcterms:modified xsi:type="dcterms:W3CDTF">2023-06-04T22:44:05Z</dcterms:modified>
</cp:coreProperties>
</file>