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ЭтаКнига" defaultThemeVersion="124226"/>
  <bookViews>
    <workbookView xWindow="45" yWindow="135" windowWidth="14760" windowHeight="11625" activeTab="2"/>
  </bookViews>
  <sheets>
    <sheet name="раздел 1" sheetId="9" r:id="rId1"/>
    <sheet name="раздел 2" sheetId="10" r:id="rId2"/>
    <sheet name="раздел 3" sheetId="5" r:id="rId3"/>
  </sheets>
  <calcPr calcId="145621"/>
</workbook>
</file>

<file path=xl/calcChain.xml><?xml version="1.0" encoding="utf-8"?>
<calcChain xmlns="http://schemas.openxmlformats.org/spreadsheetml/2006/main">
  <c r="AA32" i="10" l="1"/>
  <c r="W32" i="10"/>
  <c r="S32" i="10"/>
  <c r="AA31" i="10"/>
  <c r="W31" i="10"/>
  <c r="S31" i="10"/>
  <c r="Z30" i="10"/>
  <c r="Y30" i="10"/>
  <c r="AA30" i="10" s="1"/>
  <c r="X30" i="10"/>
  <c r="V30" i="10"/>
  <c r="U30" i="10"/>
  <c r="W30" i="10" s="1"/>
  <c r="T30" i="10"/>
  <c r="R30" i="10"/>
  <c r="S30" i="10" s="1"/>
  <c r="Q30" i="10"/>
  <c r="P30" i="10"/>
  <c r="AA29" i="10"/>
  <c r="W29" i="10"/>
  <c r="S29" i="10"/>
  <c r="AA28" i="10"/>
  <c r="W28" i="10"/>
  <c r="S28" i="10"/>
  <c r="Z27" i="10"/>
  <c r="Y27" i="10"/>
  <c r="AA27" i="10" s="1"/>
  <c r="X27" i="10"/>
  <c r="W27" i="10"/>
  <c r="V27" i="10"/>
  <c r="U27" i="10"/>
  <c r="T27" i="10"/>
  <c r="S27" i="10"/>
  <c r="R27" i="10"/>
  <c r="Q27" i="10"/>
  <c r="P27" i="10"/>
  <c r="AA26" i="10"/>
  <c r="W26" i="10"/>
  <c r="S26" i="10"/>
  <c r="AA25" i="10"/>
  <c r="W25" i="10"/>
  <c r="S25" i="10"/>
  <c r="Z24" i="10"/>
  <c r="Y24" i="10"/>
  <c r="AA24" i="10" s="1"/>
  <c r="X24" i="10"/>
  <c r="V24" i="10"/>
  <c r="V20" i="10" s="1"/>
  <c r="V19" i="10" s="1"/>
  <c r="U24" i="10"/>
  <c r="T24" i="10"/>
  <c r="R24" i="10"/>
  <c r="Q24" i="10"/>
  <c r="S24" i="10" s="1"/>
  <c r="P24" i="10"/>
  <c r="P20" i="10" s="1"/>
  <c r="P19" i="10" s="1"/>
  <c r="AA23" i="10"/>
  <c r="W23" i="10"/>
  <c r="S23" i="10"/>
  <c r="AA22" i="10"/>
  <c r="W22" i="10"/>
  <c r="S22" i="10"/>
  <c r="AA21" i="10"/>
  <c r="Z21" i="10"/>
  <c r="Z20" i="10" s="1"/>
  <c r="Z19" i="10" s="1"/>
  <c r="Y21" i="10"/>
  <c r="Y20" i="10" s="1"/>
  <c r="X21" i="10"/>
  <c r="X20" i="10" s="1"/>
  <c r="X19" i="10" s="1"/>
  <c r="W21" i="10"/>
  <c r="V21" i="10"/>
  <c r="U21" i="10"/>
  <c r="T21" i="10"/>
  <c r="R21" i="10"/>
  <c r="R20" i="10" s="1"/>
  <c r="R19" i="10" s="1"/>
  <c r="Q21" i="10"/>
  <c r="P21" i="10"/>
  <c r="U20" i="10"/>
  <c r="T20" i="10"/>
  <c r="T19" i="10" s="1"/>
  <c r="AA17" i="10"/>
  <c r="W17" i="10"/>
  <c r="S17" i="10"/>
  <c r="AA16" i="10"/>
  <c r="W16" i="10"/>
  <c r="S16" i="10"/>
  <c r="AA15" i="10"/>
  <c r="W15" i="10"/>
  <c r="S15" i="10"/>
  <c r="AA14" i="10"/>
  <c r="Z14" i="10"/>
  <c r="Y14" i="10"/>
  <c r="X14" i="10"/>
  <c r="V14" i="10"/>
  <c r="U14" i="10"/>
  <c r="W14" i="10" s="1"/>
  <c r="T14" i="10"/>
  <c r="R14" i="10"/>
  <c r="R18" i="10" s="1"/>
  <c r="Q14" i="10"/>
  <c r="Q18" i="10" s="1"/>
  <c r="S18" i="10" s="1"/>
  <c r="P14" i="10"/>
  <c r="AA13" i="10"/>
  <c r="W13" i="10"/>
  <c r="S13" i="10"/>
  <c r="AA12" i="10"/>
  <c r="W12" i="10"/>
  <c r="S12" i="10"/>
  <c r="AA11" i="10"/>
  <c r="W11" i="10"/>
  <c r="S11" i="10"/>
  <c r="AA10" i="10"/>
  <c r="W10" i="10"/>
  <c r="S10" i="10"/>
  <c r="Z9" i="10"/>
  <c r="Z8" i="10" s="1"/>
  <c r="Z18" i="10" s="1"/>
  <c r="Y9" i="10"/>
  <c r="Y8" i="10" s="1"/>
  <c r="X9" i="10"/>
  <c r="V9" i="10"/>
  <c r="U9" i="10"/>
  <c r="W9" i="10" s="1"/>
  <c r="T9" i="10"/>
  <c r="S9" i="10"/>
  <c r="R9" i="10"/>
  <c r="Q9" i="10"/>
  <c r="P9" i="10"/>
  <c r="P8" i="10" s="1"/>
  <c r="P18" i="10" s="1"/>
  <c r="X8" i="10"/>
  <c r="X18" i="10" s="1"/>
  <c r="V8" i="10"/>
  <c r="V18" i="10" s="1"/>
  <c r="U8" i="10"/>
  <c r="U18" i="10" s="1"/>
  <c r="W18" i="10" s="1"/>
  <c r="T8" i="10"/>
  <c r="T18" i="10" s="1"/>
  <c r="R8" i="10"/>
  <c r="Q8" i="10"/>
  <c r="S8" i="10" s="1"/>
  <c r="Y19" i="10" l="1"/>
  <c r="AA19" i="10" s="1"/>
  <c r="AA20" i="10"/>
  <c r="Y18" i="10"/>
  <c r="AA18" i="10" s="1"/>
  <c r="AA8" i="10"/>
  <c r="W20" i="10"/>
  <c r="W24" i="10"/>
  <c r="W8" i="10"/>
  <c r="AA9" i="10"/>
  <c r="S14" i="10"/>
  <c r="U19" i="10"/>
  <c r="W19" i="10" s="1"/>
  <c r="S21" i="10"/>
  <c r="Q20" i="10"/>
  <c r="Q7" i="10"/>
  <c r="R7" i="10" s="1"/>
  <c r="S7" i="10" s="1"/>
  <c r="T7" i="10" s="1"/>
  <c r="U7" i="10" s="1"/>
  <c r="V7" i="10" s="1"/>
  <c r="W7" i="10" s="1"/>
  <c r="X7" i="10" s="1"/>
  <c r="Y7" i="10" s="1"/>
  <c r="Z7" i="10" s="1"/>
  <c r="AA7" i="10" s="1"/>
  <c r="N31" i="10"/>
  <c r="N30" i="10" s="1"/>
  <c r="M25" i="10"/>
  <c r="N25" i="10"/>
  <c r="N24" i="10"/>
  <c r="N11" i="10"/>
  <c r="N9" i="10" s="1"/>
  <c r="N8" i="10" s="1"/>
  <c r="J31" i="10"/>
  <c r="J30" i="10"/>
  <c r="J25" i="10"/>
  <c r="J24" i="10" s="1"/>
  <c r="I25" i="10"/>
  <c r="J11" i="10"/>
  <c r="K11" i="10" s="1"/>
  <c r="F31" i="10"/>
  <c r="F30" i="10"/>
  <c r="F22" i="10"/>
  <c r="G22" i="10" s="1"/>
  <c r="F12" i="10"/>
  <c r="G12" i="10"/>
  <c r="M9" i="10"/>
  <c r="O17" i="10"/>
  <c r="L9" i="10"/>
  <c r="L8" i="10" s="1"/>
  <c r="L18" i="10" s="1"/>
  <c r="M21" i="10"/>
  <c r="N21" i="10"/>
  <c r="O21" i="10" s="1"/>
  <c r="M27" i="10"/>
  <c r="N27" i="10"/>
  <c r="M30" i="10"/>
  <c r="L30" i="10"/>
  <c r="L21" i="10"/>
  <c r="L24" i="10"/>
  <c r="L20" i="10"/>
  <c r="I9" i="10"/>
  <c r="I8" i="10" s="1"/>
  <c r="K17" i="10"/>
  <c r="H9" i="10"/>
  <c r="H8" i="10"/>
  <c r="I21" i="10"/>
  <c r="I20" i="10" s="1"/>
  <c r="I24" i="10"/>
  <c r="J21" i="10"/>
  <c r="I27" i="10"/>
  <c r="K27" i="10" s="1"/>
  <c r="J27" i="10"/>
  <c r="I30" i="10"/>
  <c r="K30" i="10" s="1"/>
  <c r="H30" i="10"/>
  <c r="H21" i="10"/>
  <c r="H24" i="10"/>
  <c r="H20" i="10" s="1"/>
  <c r="H19" i="10" s="1"/>
  <c r="E9" i="10"/>
  <c r="E8" i="10" s="1"/>
  <c r="F9" i="10"/>
  <c r="G9" i="10" s="1"/>
  <c r="D9" i="10"/>
  <c r="D8" i="10"/>
  <c r="E27" i="10"/>
  <c r="G27" i="10" s="1"/>
  <c r="F27" i="10"/>
  <c r="E30" i="10"/>
  <c r="E21" i="10"/>
  <c r="E20" i="10" s="1"/>
  <c r="E24" i="10"/>
  <c r="G24" i="10" s="1"/>
  <c r="F24" i="10"/>
  <c r="D30" i="10"/>
  <c r="D21" i="10"/>
  <c r="D24" i="10"/>
  <c r="D20" i="10" s="1"/>
  <c r="D19" i="10" s="1"/>
  <c r="O26" i="10"/>
  <c r="O32" i="10"/>
  <c r="O29" i="10"/>
  <c r="O28" i="10"/>
  <c r="O23" i="10"/>
  <c r="O22" i="10"/>
  <c r="O16" i="10"/>
  <c r="O15" i="10"/>
  <c r="O13" i="10"/>
  <c r="O12" i="10"/>
  <c r="O11" i="10"/>
  <c r="O10" i="10"/>
  <c r="K32" i="10"/>
  <c r="K29" i="10"/>
  <c r="K28" i="10"/>
  <c r="K26" i="10"/>
  <c r="K23" i="10"/>
  <c r="K22" i="10"/>
  <c r="K16" i="10"/>
  <c r="K15" i="10"/>
  <c r="K13" i="10"/>
  <c r="K12" i="10"/>
  <c r="K10" i="10"/>
  <c r="G32" i="10"/>
  <c r="G31" i="10"/>
  <c r="G29" i="10"/>
  <c r="G28" i="10"/>
  <c r="G26" i="10"/>
  <c r="G25" i="10"/>
  <c r="G23" i="10"/>
  <c r="G17" i="10"/>
  <c r="G16" i="10"/>
  <c r="G15" i="10"/>
  <c r="G13" i="10"/>
  <c r="G11" i="10"/>
  <c r="G10" i="10"/>
  <c r="B7" i="5"/>
  <c r="C7" i="5" s="1"/>
  <c r="D7" i="5" s="1"/>
  <c r="E7" i="5" s="1"/>
  <c r="F7" i="5" s="1"/>
  <c r="G7" i="5" s="1"/>
  <c r="H7" i="5" s="1"/>
  <c r="I7" i="5" s="1"/>
  <c r="J7" i="5" s="1"/>
  <c r="K7" i="5" s="1"/>
  <c r="N14" i="10"/>
  <c r="M14" i="10"/>
  <c r="O14" i="10" s="1"/>
  <c r="J14" i="10"/>
  <c r="I14" i="10"/>
  <c r="K14" i="10"/>
  <c r="F14" i="10"/>
  <c r="G14" i="10" s="1"/>
  <c r="E14" i="10"/>
  <c r="L14" i="10"/>
  <c r="H14" i="10"/>
  <c r="D14" i="10"/>
  <c r="L27" i="10"/>
  <c r="H27" i="10"/>
  <c r="D27" i="10"/>
  <c r="B7" i="10"/>
  <c r="C7" i="10"/>
  <c r="D7" i="10"/>
  <c r="E7" i="10" s="1"/>
  <c r="F7" i="10" s="1"/>
  <c r="G7" i="10" s="1"/>
  <c r="H7" i="10" s="1"/>
  <c r="I7" i="10" s="1"/>
  <c r="J7" i="10" s="1"/>
  <c r="K7" i="10" s="1"/>
  <c r="L7" i="10" s="1"/>
  <c r="M7" i="10" s="1"/>
  <c r="N7" i="10" s="1"/>
  <c r="O7" i="10" s="1"/>
  <c r="G30" i="10"/>
  <c r="O27" i="10"/>
  <c r="K31" i="10"/>
  <c r="K25" i="10"/>
  <c r="M8" i="10"/>
  <c r="M18" i="10"/>
  <c r="H18" i="10"/>
  <c r="L19" i="10"/>
  <c r="D18" i="10"/>
  <c r="O25" i="10"/>
  <c r="M24" i="10"/>
  <c r="M20" i="10" s="1"/>
  <c r="K21" i="10"/>
  <c r="N20" i="10"/>
  <c r="O31" i="10"/>
  <c r="O24" i="10"/>
  <c r="S20" i="10" l="1"/>
  <c r="Q19" i="10"/>
  <c r="S19" i="10" s="1"/>
  <c r="O20" i="10"/>
  <c r="M19" i="10"/>
  <c r="O19" i="10" s="1"/>
  <c r="E18" i="10"/>
  <c r="O8" i="10"/>
  <c r="N18" i="10"/>
  <c r="O18" i="10" s="1"/>
  <c r="O30" i="10"/>
  <c r="N19" i="10"/>
  <c r="E19" i="10"/>
  <c r="I19" i="10"/>
  <c r="I18" i="10"/>
  <c r="O9" i="10"/>
  <c r="J20" i="10"/>
  <c r="J19" i="10" s="1"/>
  <c r="K24" i="10"/>
  <c r="F21" i="10"/>
  <c r="J9" i="10"/>
  <c r="F8" i="10"/>
  <c r="F18" i="10" s="1"/>
  <c r="K20" i="10" l="1"/>
  <c r="F20" i="10"/>
  <c r="G21" i="10"/>
  <c r="K19" i="10"/>
  <c r="G18" i="10"/>
  <c r="K9" i="10"/>
  <c r="J8" i="10"/>
  <c r="G8" i="10"/>
  <c r="F19" i="10" l="1"/>
  <c r="G19" i="10" s="1"/>
  <c r="G20" i="10"/>
  <c r="J18" i="10"/>
  <c r="K18" i="10" s="1"/>
  <c r="K8" i="10"/>
</calcChain>
</file>

<file path=xl/sharedStrings.xml><?xml version="1.0" encoding="utf-8"?>
<sst xmlns="http://schemas.openxmlformats.org/spreadsheetml/2006/main" count="148" uniqueCount="74">
  <si>
    <t>3.</t>
  </si>
  <si>
    <t>1.</t>
  </si>
  <si>
    <t>2.</t>
  </si>
  <si>
    <t>4.</t>
  </si>
  <si>
    <t>куб.м</t>
  </si>
  <si>
    <t>№              п/п</t>
  </si>
  <si>
    <t>Наименование показателя</t>
  </si>
  <si>
    <t>Единица измерения</t>
  </si>
  <si>
    <t>Величина показателя</t>
  </si>
  <si>
    <t>Объем финансовых потребностей</t>
  </si>
  <si>
    <t>тыс. руб.</t>
  </si>
  <si>
    <t>Участок Билибино</t>
  </si>
  <si>
    <t>Участок Кепервеем</t>
  </si>
  <si>
    <t>Участок Омолон</t>
  </si>
  <si>
    <t>Раздел 1.  Паспорт производственной программы</t>
  </si>
  <si>
    <t>Наименование регулируемой организации</t>
  </si>
  <si>
    <t>МП ЖКХ Билибинского муниципального района</t>
  </si>
  <si>
    <t>Местонахождение регулируемой организации</t>
  </si>
  <si>
    <t>689450, Чукотский автономный округ, г. Билибино, ул. Геологов д. 1а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</si>
  <si>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</si>
  <si>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</si>
  <si>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</si>
  <si>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</si>
  <si>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ОТЧЕТ ОБ ИСПОЛНЕНИИ ПРОИЗВОДСТВЕННОЙ ПРОГРАММЫ</t>
  </si>
  <si>
    <t>Раздел 2. Баланс водоснабжения (подвоз воды)</t>
  </si>
  <si>
    <t>№ п/п</t>
  </si>
  <si>
    <t>Показатели производственной деятельности</t>
  </si>
  <si>
    <t>план</t>
  </si>
  <si>
    <t>факт</t>
  </si>
  <si>
    <t>Объем подвоза воды</t>
  </si>
  <si>
    <t>1.1.</t>
  </si>
  <si>
    <t>Забор воды и водоподготовка, в том числе:</t>
  </si>
  <si>
    <t xml:space="preserve">  из поверхностных источников</t>
  </si>
  <si>
    <t xml:space="preserve">  из подземных источников</t>
  </si>
  <si>
    <t>1.2.</t>
  </si>
  <si>
    <t>Покупка воды со стороны</t>
  </si>
  <si>
    <t>Транспортировка воды</t>
  </si>
  <si>
    <t>Отпуск воды на собственное производство, в том числе:</t>
  </si>
  <si>
    <t>3.1.</t>
  </si>
  <si>
    <t xml:space="preserve">  для приготовления горячей воды</t>
  </si>
  <si>
    <t>3.2.</t>
  </si>
  <si>
    <t xml:space="preserve">  для производства тепловой энергии</t>
  </si>
  <si>
    <t>3.3.</t>
  </si>
  <si>
    <t xml:space="preserve">  на прочие производственные нужды</t>
  </si>
  <si>
    <t>Отпуск питьевой воды, всего</t>
  </si>
  <si>
    <t>проверка</t>
  </si>
  <si>
    <t>4.1.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</si>
  <si>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</si>
  <si>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</si>
  <si>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</si>
  <si>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</si>
  <si>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 xml:space="preserve"> сельскому</t>
  </si>
  <si>
    <t>4.2.</t>
  </si>
  <si>
    <t>бюджетным потребителям:</t>
  </si>
  <si>
    <t xml:space="preserve">        - расчетными способами</t>
  </si>
  <si>
    <t>4.3.</t>
  </si>
  <si>
    <t xml:space="preserve">          - расчетными способами</t>
  </si>
  <si>
    <t>участок Билибино</t>
  </si>
  <si>
    <t>участок Кепервеем</t>
  </si>
  <si>
    <t>участок Омолон</t>
  </si>
  <si>
    <t>1 полугодие</t>
  </si>
  <si>
    <t>2 полугодие</t>
  </si>
  <si>
    <t>год</t>
  </si>
  <si>
    <t>прочим потребителям:</t>
  </si>
  <si>
    <t>Раздел 3. Объем финансовых потребностей для реализации производственной программы</t>
  </si>
  <si>
    <t>ПЛАН</t>
  </si>
  <si>
    <t>ФАКТ</t>
  </si>
  <si>
    <t>2019 год</t>
  </si>
  <si>
    <t>(должность)</t>
  </si>
  <si>
    <t>(ФИО, подпись)</t>
  </si>
  <si>
    <t>в сфере водоснабжения (подвоз воды) за 2021 год</t>
  </si>
  <si>
    <t>Руководитель организации</t>
  </si>
  <si>
    <t>____С.И. Брычаев____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</si>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</sst>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24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0"/>
      <name val="Arial"/>
      <family val="2"/>
      <charset val="204"/>
    </font>
    <font>
      <u/>
      <sz val="12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0" fillId="0" borderId="0"/>
    <xf numFmtId="0" fontId="4" fillId="0" borderId="0"/>
    <xf numFmtId="9" fontId="19" fillId="0" borderId="0" applyFont="0" applyFill="0" applyBorder="0" applyAlignment="0" applyProtection="0"/>
  </cellStyleXfs>
  <cellXfs count="145">
    <xf numFmtId="0" fontId="0" fillId="0" borderId="0" xfId="0"/>
    <xf numFmtId="0" fontId="5" fillId="0" borderId="0" xfId="0" applyFont="1"/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center"/>
    </xf>
    <xf numFmtId="0" fontId="9" fillId="0" borderId="0" xfId="0" applyFont="1" applyBorder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shrinkToFit="1"/>
    </xf>
    <xf numFmtId="0" fontId="11" fillId="0" borderId="1" xfId="1" applyFont="1" applyBorder="1" applyAlignment="1">
      <alignment horizontal="center" vertical="center" wrapText="1"/>
    </xf>
    <xf numFmtId="0" fontId="12" fillId="0" borderId="0" xfId="3" applyFont="1"/>
    <xf numFmtId="0" fontId="7" fillId="0" borderId="1" xfId="3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/>
    </xf>
    <xf numFmtId="0" fontId="7" fillId="0" borderId="0" xfId="3" applyFont="1"/>
    <xf numFmtId="0" fontId="1" fillId="0" borderId="1" xfId="1" applyFont="1" applyBorder="1" applyAlignment="1">
      <alignment horizontal="left" vertical="center" wrapText="1"/>
    </xf>
    <xf numFmtId="0" fontId="7" fillId="0" borderId="0" xfId="3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/>
    </xf>
    <xf numFmtId="0" fontId="8" fillId="0" borderId="0" xfId="3" applyFont="1"/>
    <xf numFmtId="0" fontId="1" fillId="0" borderId="0" xfId="1" applyFont="1" applyBorder="1" applyAlignment="1">
      <alignment horizontal="left"/>
    </xf>
    <xf numFmtId="0" fontId="8" fillId="0" borderId="0" xfId="3" applyFont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5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" fillId="0" borderId="1" xfId="0" applyFont="1" applyBorder="1" applyAlignment="1">
      <alignment horizontal="center" vertical="center"/>
    </xf>
    <xf numFmtId="0" fontId="7" fillId="0" borderId="0" xfId="3" applyFont="1" applyAlignment="1">
      <alignment horizontal="center"/>
    </xf>
    <xf numFmtId="0" fontId="20" fillId="0" borderId="0" xfId="3" applyFont="1" applyBorder="1" applyAlignment="1">
      <alignment horizontal="center"/>
    </xf>
    <xf numFmtId="0" fontId="21" fillId="0" borderId="0" xfId="0" applyFont="1"/>
    <xf numFmtId="165" fontId="16" fillId="0" borderId="0" xfId="0" applyNumberFormat="1" applyFont="1" applyAlignment="1">
      <alignment horizontal="center"/>
    </xf>
    <xf numFmtId="166" fontId="1" fillId="0" borderId="1" xfId="0" applyNumberFormat="1" applyFont="1" applyBorder="1" applyAlignment="1">
      <alignment horizontal="center" vertical="center" wrapText="1"/>
    </xf>
    <xf numFmtId="49" fontId="22" fillId="0" borderId="3" xfId="1" applyNumberFormat="1" applyFont="1" applyFill="1" applyBorder="1" applyAlignment="1">
      <alignment horizontal="center"/>
    </xf>
    <xf numFmtId="0" fontId="22" fillId="0" borderId="6" xfId="1" applyFont="1" applyFill="1" applyBorder="1" applyAlignment="1">
      <alignment horizontal="left" wrapText="1"/>
    </xf>
    <xf numFmtId="0" fontId="22" fillId="0" borderId="3" xfId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/>
    </xf>
    <xf numFmtId="0" fontId="23" fillId="0" borderId="2" xfId="1" applyFont="1" applyFill="1" applyBorder="1" applyAlignment="1">
      <alignment horizontal="center"/>
    </xf>
    <xf numFmtId="0" fontId="23" fillId="0" borderId="5" xfId="1" applyFont="1" applyFill="1" applyBorder="1" applyAlignment="1">
      <alignment wrapText="1"/>
    </xf>
    <xf numFmtId="164" fontId="23" fillId="0" borderId="8" xfId="1" applyNumberFormat="1" applyFont="1" applyFill="1" applyBorder="1" applyAlignment="1">
      <alignment horizontal="center"/>
    </xf>
    <xf numFmtId="165" fontId="23" fillId="0" borderId="8" xfId="1" applyNumberFormat="1" applyFont="1" applyFill="1" applyBorder="1" applyAlignment="1">
      <alignment horizontal="center"/>
    </xf>
    <xf numFmtId="165" fontId="23" fillId="0" borderId="14" xfId="1" applyNumberFormat="1" applyFont="1" applyFill="1" applyBorder="1" applyAlignment="1">
      <alignment horizontal="center"/>
    </xf>
    <xf numFmtId="164" fontId="23" fillId="0" borderId="9" xfId="1" applyNumberFormat="1" applyFont="1" applyFill="1" applyBorder="1" applyAlignment="1">
      <alignment horizontal="center"/>
    </xf>
    <xf numFmtId="165" fontId="23" fillId="0" borderId="19" xfId="1" applyNumberFormat="1" applyFont="1" applyFill="1" applyBorder="1" applyAlignment="1">
      <alignment horizontal="center"/>
    </xf>
    <xf numFmtId="165" fontId="23" fillId="0" borderId="20" xfId="1" applyNumberFormat="1" applyFont="1" applyFill="1" applyBorder="1" applyAlignment="1">
      <alignment horizontal="center"/>
    </xf>
    <xf numFmtId="164" fontId="22" fillId="0" borderId="10" xfId="0" applyNumberFormat="1" applyFont="1" applyFill="1" applyBorder="1" applyAlignment="1">
      <alignment horizontal="center"/>
    </xf>
    <xf numFmtId="165" fontId="22" fillId="0" borderId="10" xfId="0" applyNumberFormat="1" applyFont="1" applyFill="1" applyBorder="1" applyAlignment="1">
      <alignment horizontal="center"/>
    </xf>
    <xf numFmtId="165" fontId="22" fillId="0" borderId="15" xfId="0" applyNumberFormat="1" applyFont="1" applyFill="1" applyBorder="1" applyAlignment="1">
      <alignment horizontal="center"/>
    </xf>
    <xf numFmtId="164" fontId="22" fillId="0" borderId="11" xfId="0" applyNumberFormat="1" applyFont="1" applyFill="1" applyBorder="1" applyAlignment="1">
      <alignment horizontal="center"/>
    </xf>
    <xf numFmtId="165" fontId="22" fillId="0" borderId="21" xfId="0" applyNumberFormat="1" applyFont="1" applyFill="1" applyBorder="1" applyAlignment="1">
      <alignment horizontal="center"/>
    </xf>
    <xf numFmtId="165" fontId="22" fillId="0" borderId="16" xfId="0" applyNumberFormat="1" applyFont="1" applyFill="1" applyBorder="1" applyAlignment="1">
      <alignment horizontal="center"/>
    </xf>
    <xf numFmtId="165" fontId="22" fillId="0" borderId="6" xfId="0" applyNumberFormat="1" applyFont="1" applyFill="1" applyBorder="1" applyAlignment="1">
      <alignment horizontal="center"/>
    </xf>
    <xf numFmtId="49" fontId="23" fillId="0" borderId="3" xfId="1" applyNumberFormat="1" applyFont="1" applyFill="1" applyBorder="1" applyAlignment="1">
      <alignment horizontal="center"/>
    </xf>
    <xf numFmtId="0" fontId="23" fillId="0" borderId="6" xfId="1" applyFont="1" applyFill="1" applyBorder="1" applyAlignment="1">
      <alignment horizontal="left" wrapText="1"/>
    </xf>
    <xf numFmtId="0" fontId="23" fillId="0" borderId="3" xfId="1" applyFont="1" applyFill="1" applyBorder="1" applyAlignment="1">
      <alignment horizontal="center"/>
    </xf>
    <xf numFmtId="164" fontId="23" fillId="0" borderId="10" xfId="0" applyNumberFormat="1" applyFont="1" applyFill="1" applyBorder="1" applyAlignment="1">
      <alignment horizontal="center"/>
    </xf>
    <xf numFmtId="165" fontId="23" fillId="0" borderId="10" xfId="0" applyNumberFormat="1" applyFont="1" applyFill="1" applyBorder="1" applyAlignment="1">
      <alignment horizontal="center"/>
    </xf>
    <xf numFmtId="165" fontId="23" fillId="0" borderId="15" xfId="0" applyNumberFormat="1" applyFont="1" applyFill="1" applyBorder="1" applyAlignment="1">
      <alignment horizontal="center"/>
    </xf>
    <xf numFmtId="164" fontId="23" fillId="0" borderId="11" xfId="0" applyNumberFormat="1" applyFont="1" applyFill="1" applyBorder="1" applyAlignment="1">
      <alignment horizontal="center"/>
    </xf>
    <xf numFmtId="165" fontId="23" fillId="0" borderId="21" xfId="0" applyNumberFormat="1" applyFont="1" applyFill="1" applyBorder="1" applyAlignment="1">
      <alignment horizontal="center"/>
    </xf>
    <xf numFmtId="0" fontId="22" fillId="0" borderId="6" xfId="0" applyFont="1" applyFill="1" applyBorder="1" applyAlignment="1">
      <alignment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vertical="center" wrapText="1"/>
    </xf>
    <xf numFmtId="164" fontId="23" fillId="0" borderId="10" xfId="1" applyNumberFormat="1" applyFont="1" applyFill="1" applyBorder="1" applyAlignment="1">
      <alignment horizontal="center"/>
    </xf>
    <xf numFmtId="165" fontId="23" fillId="0" borderId="10" xfId="1" applyNumberFormat="1" applyFont="1" applyFill="1" applyBorder="1" applyAlignment="1">
      <alignment horizontal="center"/>
    </xf>
    <xf numFmtId="164" fontId="23" fillId="0" borderId="11" xfId="1" applyNumberFormat="1" applyFont="1" applyFill="1" applyBorder="1" applyAlignment="1">
      <alignment horizontal="center"/>
    </xf>
    <xf numFmtId="164" fontId="22" fillId="0" borderId="10" xfId="1" applyNumberFormat="1" applyFont="1" applyFill="1" applyBorder="1" applyAlignment="1">
      <alignment horizontal="center"/>
    </xf>
    <xf numFmtId="165" fontId="22" fillId="0" borderId="10" xfId="1" applyNumberFormat="1" applyFont="1" applyFill="1" applyBorder="1" applyAlignment="1">
      <alignment horizontal="center"/>
    </xf>
    <xf numFmtId="164" fontId="22" fillId="0" borderId="11" xfId="1" applyNumberFormat="1" applyFont="1" applyFill="1" applyBorder="1" applyAlignment="1">
      <alignment horizontal="center"/>
    </xf>
    <xf numFmtId="49" fontId="22" fillId="0" borderId="3" xfId="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left" vertical="center" wrapText="1" indent="1"/>
    </xf>
    <xf numFmtId="0" fontId="22" fillId="0" borderId="6" xfId="0" applyFont="1" applyFill="1" applyBorder="1" applyAlignment="1">
      <alignment horizontal="left" vertical="center" wrapText="1" indent="2"/>
    </xf>
    <xf numFmtId="164" fontId="22" fillId="0" borderId="10" xfId="0" applyNumberFormat="1" applyFont="1" applyFill="1" applyBorder="1"/>
    <xf numFmtId="165" fontId="22" fillId="0" borderId="16" xfId="0" applyNumberFormat="1" applyFont="1" applyFill="1" applyBorder="1"/>
    <xf numFmtId="165" fontId="22" fillId="0" borderId="6" xfId="0" applyNumberFormat="1" applyFont="1" applyFill="1" applyBorder="1"/>
    <xf numFmtId="0" fontId="23" fillId="0" borderId="6" xfId="0" applyFont="1" applyFill="1" applyBorder="1" applyAlignment="1">
      <alignment horizontal="left" vertical="center" wrapText="1" indent="1"/>
    </xf>
    <xf numFmtId="0" fontId="22" fillId="0" borderId="6" xfId="0" applyFont="1" applyFill="1" applyBorder="1" applyAlignment="1">
      <alignment horizontal="left" vertical="center" wrapText="1" indent="3"/>
    </xf>
    <xf numFmtId="49" fontId="22" fillId="0" borderId="4" xfId="0" applyNumberFormat="1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left" vertical="center" wrapText="1" indent="2"/>
    </xf>
    <xf numFmtId="0" fontId="22" fillId="0" borderId="4" xfId="1" applyFont="1" applyFill="1" applyBorder="1" applyAlignment="1">
      <alignment horizontal="center"/>
    </xf>
    <xf numFmtId="164" fontId="22" fillId="0" borderId="12" xfId="0" applyNumberFormat="1" applyFont="1" applyFill="1" applyBorder="1" applyAlignment="1">
      <alignment horizontal="center"/>
    </xf>
    <xf numFmtId="165" fontId="22" fillId="0" borderId="17" xfId="0" applyNumberFormat="1" applyFont="1" applyFill="1" applyBorder="1" applyAlignment="1">
      <alignment horizontal="center"/>
    </xf>
    <xf numFmtId="165" fontId="22" fillId="0" borderId="7" xfId="0" applyNumberFormat="1" applyFont="1" applyFill="1" applyBorder="1" applyAlignment="1">
      <alignment horizontal="center"/>
    </xf>
    <xf numFmtId="165" fontId="22" fillId="0" borderId="18" xfId="0" applyNumberFormat="1" applyFont="1" applyFill="1" applyBorder="1" applyAlignment="1">
      <alignment horizontal="center"/>
    </xf>
    <xf numFmtId="164" fontId="22" fillId="0" borderId="13" xfId="0" applyNumberFormat="1" applyFont="1" applyFill="1" applyBorder="1" applyAlignment="1">
      <alignment horizontal="center"/>
    </xf>
    <xf numFmtId="164" fontId="14" fillId="2" borderId="8" xfId="1" applyNumberFormat="1" applyFont="1" applyFill="1" applyBorder="1" applyAlignment="1">
      <alignment horizontal="center"/>
    </xf>
    <xf numFmtId="165" fontId="14" fillId="2" borderId="8" xfId="1" applyNumberFormat="1" applyFont="1" applyFill="1" applyBorder="1" applyAlignment="1">
      <alignment horizontal="center"/>
    </xf>
    <xf numFmtId="165" fontId="14" fillId="2" borderId="14" xfId="1" applyNumberFormat="1" applyFont="1" applyFill="1" applyBorder="1" applyAlignment="1">
      <alignment horizontal="center"/>
    </xf>
    <xf numFmtId="164" fontId="14" fillId="2" borderId="9" xfId="1" applyNumberFormat="1" applyFont="1" applyFill="1" applyBorder="1" applyAlignment="1">
      <alignment horizontal="center"/>
    </xf>
    <xf numFmtId="165" fontId="14" fillId="2" borderId="19" xfId="1" applyNumberFormat="1" applyFont="1" applyFill="1" applyBorder="1" applyAlignment="1">
      <alignment horizontal="center"/>
    </xf>
    <xf numFmtId="165" fontId="14" fillId="2" borderId="20" xfId="1" applyNumberFormat="1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5" fontId="5" fillId="2" borderId="10" xfId="0" applyNumberFormat="1" applyFont="1" applyFill="1" applyBorder="1" applyAlignment="1">
      <alignment horizontal="center"/>
    </xf>
    <xf numFmtId="165" fontId="5" fillId="2" borderId="15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/>
    </xf>
    <xf numFmtId="165" fontId="5" fillId="2" borderId="21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5" fontId="5" fillId="2" borderId="16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Alignment="1">
      <alignment horizontal="center"/>
    </xf>
    <xf numFmtId="164" fontId="14" fillId="2" borderId="10" xfId="0" applyNumberFormat="1" applyFont="1" applyFill="1" applyBorder="1" applyAlignment="1">
      <alignment horizontal="center"/>
    </xf>
    <xf numFmtId="165" fontId="14" fillId="2" borderId="10" xfId="0" applyNumberFormat="1" applyFont="1" applyFill="1" applyBorder="1" applyAlignment="1">
      <alignment horizontal="center"/>
    </xf>
    <xf numFmtId="165" fontId="14" fillId="2" borderId="15" xfId="0" applyNumberFormat="1" applyFont="1" applyFill="1" applyBorder="1" applyAlignment="1">
      <alignment horizontal="center"/>
    </xf>
    <xf numFmtId="164" fontId="14" fillId="2" borderId="11" xfId="0" applyNumberFormat="1" applyFont="1" applyFill="1" applyBorder="1" applyAlignment="1">
      <alignment horizontal="center"/>
    </xf>
    <xf numFmtId="165" fontId="14" fillId="2" borderId="21" xfId="0" applyNumberFormat="1" applyFont="1" applyFill="1" applyBorder="1" applyAlignment="1">
      <alignment horizontal="center"/>
    </xf>
    <xf numFmtId="164" fontId="14" fillId="2" borderId="10" xfId="1" applyNumberFormat="1" applyFont="1" applyFill="1" applyBorder="1" applyAlignment="1">
      <alignment horizontal="center"/>
    </xf>
    <xf numFmtId="165" fontId="14" fillId="2" borderId="10" xfId="1" applyNumberFormat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164" fontId="5" fillId="2" borderId="10" xfId="0" applyNumberFormat="1" applyFont="1" applyFill="1" applyBorder="1"/>
    <xf numFmtId="165" fontId="5" fillId="2" borderId="16" xfId="0" applyNumberFormat="1" applyFont="1" applyFill="1" applyBorder="1"/>
    <xf numFmtId="165" fontId="5" fillId="2" borderId="6" xfId="0" applyNumberFormat="1" applyFont="1" applyFill="1" applyBorder="1"/>
    <xf numFmtId="164" fontId="5" fillId="2" borderId="12" xfId="0" applyNumberFormat="1" applyFont="1" applyFill="1" applyBorder="1" applyAlignment="1">
      <alignment horizontal="center"/>
    </xf>
    <xf numFmtId="165" fontId="5" fillId="2" borderId="17" xfId="0" applyNumberFormat="1" applyFont="1" applyFill="1" applyBorder="1" applyAlignment="1">
      <alignment horizontal="center"/>
    </xf>
    <xf numFmtId="165" fontId="5" fillId="2" borderId="7" xfId="0" applyNumberFormat="1" applyFont="1" applyFill="1" applyBorder="1" applyAlignment="1">
      <alignment horizontal="center"/>
    </xf>
    <xf numFmtId="165" fontId="5" fillId="2" borderId="18" xfId="0" applyNumberFormat="1" applyFont="1" applyFill="1" applyBorder="1" applyAlignment="1">
      <alignment horizontal="center"/>
    </xf>
    <xf numFmtId="164" fontId="5" fillId="2" borderId="13" xfId="0" applyNumberFormat="1" applyFont="1" applyFill="1" applyBorder="1" applyAlignment="1">
      <alignment horizontal="center"/>
    </xf>
    <xf numFmtId="164" fontId="5" fillId="2" borderId="10" xfId="1" applyNumberFormat="1" applyFont="1" applyFill="1" applyBorder="1" applyAlignment="1">
      <alignment horizontal="center"/>
    </xf>
    <xf numFmtId="165" fontId="5" fillId="2" borderId="10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8" fillId="0" borderId="0" xfId="3" applyFont="1" applyAlignment="1">
      <alignment horizontal="center"/>
    </xf>
    <xf numFmtId="0" fontId="13" fillId="0" borderId="0" xfId="1" applyFont="1" applyAlignment="1">
      <alignment horizontal="center" wrapText="1"/>
    </xf>
    <xf numFmtId="0" fontId="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2" fillId="0" borderId="24" xfId="1" applyFont="1" applyBorder="1" applyAlignment="1">
      <alignment horizontal="left" vertical="center" wrapText="1"/>
    </xf>
    <xf numFmtId="0" fontId="14" fillId="0" borderId="24" xfId="1" applyFont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2" fillId="0" borderId="25" xfId="1" applyFont="1" applyFill="1" applyBorder="1" applyAlignment="1">
      <alignment horizontal="center" vertical="center" wrapText="1"/>
    </xf>
    <xf numFmtId="0" fontId="22" fillId="0" borderId="26" xfId="1" applyFont="1" applyFill="1" applyBorder="1" applyAlignment="1">
      <alignment horizontal="center" vertical="center" wrapText="1"/>
    </xf>
    <xf numFmtId="0" fontId="22" fillId="0" borderId="27" xfId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2" fillId="0" borderId="22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2" fillId="0" borderId="28" xfId="0" applyFont="1" applyFill="1" applyBorder="1" applyAlignment="1">
      <alignment horizontal="center" wrapText="1"/>
    </xf>
  </cellXfs>
  <cellStyles count="5">
    <cellStyle name="Обычный" xfId="0" builtinId="0"/>
    <cellStyle name="Обычный 2_ООО Тепловая компания (печора)" xfId="1"/>
    <cellStyle name="Обычный 5" xfId="2"/>
    <cellStyle name="Обычный_PP_PitWater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7"/>
  <sheetViews>
    <sheetView workbookViewId="0">
      <selection activeCell="B21" sqref="B21"/>
    </sheetView>
  </sheetViews>
  <sheetFormatPr defaultColWidth="9.140625" defaultRowHeight="15.75" x14ac:dyDescent="0.25"/>
  <cols>
    <col min="1" max="1" width="45.7109375" style="12" customWidth="1"/>
    <col min="2" max="2" width="61.85546875" style="12" customWidth="1"/>
    <col min="3" max="3" width="7" style="12" customWidth="1"/>
    <col min="4" max="4" width="6.7109375" style="12" customWidth="1"/>
    <col min="5" max="16384" width="9.140625" style="12"/>
  </cols>
  <sheetData>
    <row r="1" spans="1:2" s="9" customFormat="1" ht="18.75" x14ac:dyDescent="0.3">
      <c r="A1" s="116" t="s">
        <v>23</v>
      </c>
      <c r="B1" s="116"/>
    </row>
    <row r="2" spans="1:2" s="9" customFormat="1" ht="18.75" x14ac:dyDescent="0.3">
      <c r="A2" s="117" t="s">
        <v>70</v>
      </c>
      <c r="B2" s="117"/>
    </row>
    <row r="3" spans="1:2" s="9" customFormat="1" ht="19.5" customHeight="1" x14ac:dyDescent="0.3">
      <c r="A3" s="118"/>
      <c r="B3" s="119"/>
    </row>
    <row r="4" spans="1:2" s="9" customFormat="1" ht="18.75" customHeight="1" x14ac:dyDescent="0.3">
      <c r="A4" s="120" t="s">
        <v>14</v>
      </c>
      <c r="B4" s="120"/>
    </row>
    <row r="5" spans="1:2" ht="27" customHeight="1" x14ac:dyDescent="0.25">
      <c r="A5" s="10" t="s">
        <v>15</v>
      </c>
      <c r="B5" s="11" t="s">
        <v>16</v>
      </c>
    </row>
    <row r="6" spans="1:2" ht="36" customHeight="1" x14ac:dyDescent="0.25">
      <c r="A6" s="10" t="s">
        <v>17</v>
      </c>
      <c r="B6" s="13" t="s">
        <v>18</v>
      </c>
    </row>
    <row r="7" spans="1:2" ht="38.25" customHeight="1" x14ac:dyDescent="0.25">
      <c r="A7" s="10" t="s">
        <v>19</v>
      </c>
      <c r="B7" s="13" t="s">
        <v>20</v>
      </c>
    </row>
    <row r="8" spans="1:2" ht="27.75" customHeight="1" x14ac:dyDescent="0.25">
      <c r="A8" s="10" t="s">
        <v>21</v>
      </c>
      <c r="B8" s="11" t="s">
        <v>22</v>
      </c>
    </row>
    <row r="9" spans="1:2" s="16" customFormat="1" ht="21.75" customHeight="1" x14ac:dyDescent="0.25">
      <c r="A9" s="14"/>
      <c r="B9" s="15"/>
    </row>
    <row r="10" spans="1:2" ht="16.5" customHeight="1" x14ac:dyDescent="0.25"/>
    <row r="11" spans="1:2" x14ac:dyDescent="0.25">
      <c r="A11" s="26" t="s">
        <v>71</v>
      </c>
      <c r="B11" s="26" t="s">
        <v>72</v>
      </c>
    </row>
    <row r="12" spans="1:2" x14ac:dyDescent="0.25">
      <c r="A12" s="25" t="s">
        <v>68</v>
      </c>
      <c r="B12" s="25" t="s">
        <v>69</v>
      </c>
    </row>
    <row r="20" spans="1:3" x14ac:dyDescent="0.25">
      <c r="C20" s="17"/>
    </row>
    <row r="22" spans="1:3" x14ac:dyDescent="0.25">
      <c r="C22" s="18"/>
    </row>
    <row r="25" spans="1:3" s="16" customFormat="1" x14ac:dyDescent="0.25">
      <c r="A25" s="12"/>
      <c r="B25" s="12"/>
      <c r="C25" s="12"/>
    </row>
    <row r="26" spans="1:3" ht="15" customHeight="1" x14ac:dyDescent="0.25"/>
    <row r="27" spans="1:3" ht="31.5" customHeight="1" x14ac:dyDescent="0.25"/>
  </sheetData>
  <mergeCells count="4">
    <mergeCell ref="A1:B1"/>
    <mergeCell ref="A2:B2"/>
    <mergeCell ref="A3:B3"/>
    <mergeCell ref="A4:B4"/>
  </mergeCells>
  <phoneticPr fontId="6" type="noConversion"/>
  <printOptions horizontalCentered="1"/>
  <pageMargins left="1.1811023622047245" right="0.39370078740157483" top="0.39370078740157483" bottom="0.3937007874015748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A34"/>
  <sheetViews>
    <sheetView zoomScale="9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U32" sqref="U32"/>
    </sheetView>
  </sheetViews>
  <sheetFormatPr defaultColWidth="9.140625" defaultRowHeight="15" x14ac:dyDescent="0.25"/>
  <cols>
    <col min="1" max="1" width="5.28515625" style="20" customWidth="1"/>
    <col min="2" max="2" width="41.140625" style="20" customWidth="1"/>
    <col min="3" max="3" width="14.28515625" style="20" customWidth="1"/>
    <col min="4" max="4" width="11.85546875" style="20" hidden="1" customWidth="1"/>
    <col min="5" max="7" width="11.85546875" style="23" hidden="1" customWidth="1"/>
    <col min="8" max="8" width="11.85546875" style="20" hidden="1" customWidth="1"/>
    <col min="9" max="11" width="11.85546875" style="23" hidden="1" customWidth="1"/>
    <col min="12" max="12" width="11.85546875" style="20" hidden="1" customWidth="1"/>
    <col min="13" max="15" width="11.85546875" style="23" hidden="1" customWidth="1"/>
    <col min="16" max="16" width="11.85546875" style="20" customWidth="1"/>
    <col min="17" max="19" width="11.85546875" style="23" customWidth="1"/>
    <col min="20" max="20" width="11.85546875" style="20" customWidth="1"/>
    <col min="21" max="23" width="11.85546875" style="23" customWidth="1"/>
    <col min="24" max="24" width="11.85546875" style="20" customWidth="1"/>
    <col min="25" max="27" width="11.85546875" style="23" customWidth="1"/>
    <col min="28" max="16384" width="9.140625" style="20"/>
  </cols>
  <sheetData>
    <row r="1" spans="1:27" ht="19.5" customHeight="1" x14ac:dyDescent="0.25">
      <c r="A1" s="121" t="s">
        <v>24</v>
      </c>
      <c r="B1" s="121"/>
      <c r="C1" s="121"/>
      <c r="D1" s="19"/>
      <c r="E1" s="22"/>
      <c r="F1" s="22"/>
      <c r="G1" s="22"/>
      <c r="P1" s="19"/>
      <c r="Q1" s="22"/>
      <c r="R1" s="22"/>
      <c r="S1" s="22"/>
    </row>
    <row r="2" spans="1:27" ht="18.75" customHeight="1" x14ac:dyDescent="0.25">
      <c r="A2" s="123" t="s">
        <v>25</v>
      </c>
      <c r="B2" s="123" t="s">
        <v>26</v>
      </c>
      <c r="C2" s="123" t="s">
        <v>7</v>
      </c>
      <c r="D2" s="126" t="s">
        <v>26</v>
      </c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 t="s">
        <v>26</v>
      </c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</row>
    <row r="3" spans="1:27" ht="15.75" customHeight="1" x14ac:dyDescent="0.25">
      <c r="A3" s="124"/>
      <c r="B3" s="124"/>
      <c r="C3" s="124"/>
      <c r="D3" s="122" t="s">
        <v>57</v>
      </c>
      <c r="E3" s="122"/>
      <c r="F3" s="122"/>
      <c r="G3" s="122"/>
      <c r="H3" s="122" t="s">
        <v>58</v>
      </c>
      <c r="I3" s="122"/>
      <c r="J3" s="122"/>
      <c r="K3" s="122"/>
      <c r="L3" s="122" t="s">
        <v>59</v>
      </c>
      <c r="M3" s="122"/>
      <c r="N3" s="122"/>
      <c r="O3" s="122"/>
      <c r="P3" s="122" t="s">
        <v>57</v>
      </c>
      <c r="Q3" s="122"/>
      <c r="R3" s="122"/>
      <c r="S3" s="122"/>
      <c r="T3" s="122" t="s">
        <v>58</v>
      </c>
      <c r="U3" s="122"/>
      <c r="V3" s="122"/>
      <c r="W3" s="122"/>
      <c r="X3" s="122" t="s">
        <v>59</v>
      </c>
      <c r="Y3" s="122"/>
      <c r="Z3" s="122"/>
      <c r="AA3" s="122"/>
    </row>
    <row r="4" spans="1:27" x14ac:dyDescent="0.25">
      <c r="A4" s="124"/>
      <c r="B4" s="124"/>
      <c r="C4" s="124"/>
      <c r="D4" s="127" t="s">
        <v>67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9"/>
      <c r="P4" s="127" t="s">
        <v>73</v>
      </c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9"/>
    </row>
    <row r="5" spans="1:27" ht="18.75" customHeight="1" x14ac:dyDescent="0.25">
      <c r="A5" s="124"/>
      <c r="B5" s="124"/>
      <c r="C5" s="124"/>
      <c r="D5" s="33" t="s">
        <v>27</v>
      </c>
      <c r="E5" s="130" t="s">
        <v>28</v>
      </c>
      <c r="F5" s="131"/>
      <c r="G5" s="132"/>
      <c r="H5" s="33" t="s">
        <v>27</v>
      </c>
      <c r="I5" s="130" t="s">
        <v>28</v>
      </c>
      <c r="J5" s="131"/>
      <c r="K5" s="132"/>
      <c r="L5" s="33" t="s">
        <v>27</v>
      </c>
      <c r="M5" s="130" t="s">
        <v>28</v>
      </c>
      <c r="N5" s="131"/>
      <c r="O5" s="132"/>
      <c r="P5" s="33" t="s">
        <v>27</v>
      </c>
      <c r="Q5" s="130" t="s">
        <v>28</v>
      </c>
      <c r="R5" s="131"/>
      <c r="S5" s="132"/>
      <c r="T5" s="33" t="s">
        <v>27</v>
      </c>
      <c r="U5" s="130" t="s">
        <v>28</v>
      </c>
      <c r="V5" s="131"/>
      <c r="W5" s="132"/>
      <c r="X5" s="33" t="s">
        <v>27</v>
      </c>
      <c r="Y5" s="130" t="s">
        <v>28</v>
      </c>
      <c r="Z5" s="131"/>
      <c r="AA5" s="132"/>
    </row>
    <row r="6" spans="1:27" ht="18.75" customHeight="1" x14ac:dyDescent="0.25">
      <c r="A6" s="125"/>
      <c r="B6" s="125"/>
      <c r="C6" s="125"/>
      <c r="D6" s="33" t="s">
        <v>62</v>
      </c>
      <c r="E6" s="33" t="s">
        <v>60</v>
      </c>
      <c r="F6" s="33" t="s">
        <v>61</v>
      </c>
      <c r="G6" s="33" t="s">
        <v>62</v>
      </c>
      <c r="H6" s="33" t="s">
        <v>62</v>
      </c>
      <c r="I6" s="33" t="s">
        <v>60</v>
      </c>
      <c r="J6" s="33" t="s">
        <v>61</v>
      </c>
      <c r="K6" s="33" t="s">
        <v>62</v>
      </c>
      <c r="L6" s="33" t="s">
        <v>62</v>
      </c>
      <c r="M6" s="33" t="s">
        <v>60</v>
      </c>
      <c r="N6" s="33" t="s">
        <v>61</v>
      </c>
      <c r="O6" s="33" t="s">
        <v>62</v>
      </c>
      <c r="P6" s="33" t="s">
        <v>62</v>
      </c>
      <c r="Q6" s="33" t="s">
        <v>60</v>
      </c>
      <c r="R6" s="33" t="s">
        <v>61</v>
      </c>
      <c r="S6" s="33" t="s">
        <v>62</v>
      </c>
      <c r="T6" s="33" t="s">
        <v>62</v>
      </c>
      <c r="U6" s="33" t="s">
        <v>60</v>
      </c>
      <c r="V6" s="33" t="s">
        <v>61</v>
      </c>
      <c r="W6" s="33" t="s">
        <v>62</v>
      </c>
      <c r="X6" s="33" t="s">
        <v>62</v>
      </c>
      <c r="Y6" s="33" t="s">
        <v>60</v>
      </c>
      <c r="Z6" s="33" t="s">
        <v>61</v>
      </c>
      <c r="AA6" s="33" t="s">
        <v>62</v>
      </c>
    </row>
    <row r="7" spans="1:27" x14ac:dyDescent="0.25">
      <c r="A7" s="34">
        <v>1</v>
      </c>
      <c r="B7" s="34">
        <f>A7+1</f>
        <v>2</v>
      </c>
      <c r="C7" s="34">
        <f t="shared" ref="C7:O7" si="0">B7+1</f>
        <v>3</v>
      </c>
      <c r="D7" s="34">
        <f t="shared" si="0"/>
        <v>4</v>
      </c>
      <c r="E7" s="34">
        <f t="shared" si="0"/>
        <v>5</v>
      </c>
      <c r="F7" s="34">
        <f t="shared" si="0"/>
        <v>6</v>
      </c>
      <c r="G7" s="34">
        <f t="shared" si="0"/>
        <v>7</v>
      </c>
      <c r="H7" s="34">
        <f t="shared" si="0"/>
        <v>8</v>
      </c>
      <c r="I7" s="34">
        <f t="shared" si="0"/>
        <v>9</v>
      </c>
      <c r="J7" s="34">
        <f t="shared" si="0"/>
        <v>10</v>
      </c>
      <c r="K7" s="34">
        <f t="shared" si="0"/>
        <v>11</v>
      </c>
      <c r="L7" s="34">
        <f t="shared" si="0"/>
        <v>12</v>
      </c>
      <c r="M7" s="34">
        <f t="shared" si="0"/>
        <v>13</v>
      </c>
      <c r="N7" s="34">
        <f t="shared" si="0"/>
        <v>14</v>
      </c>
      <c r="O7" s="34">
        <f t="shared" si="0"/>
        <v>15</v>
      </c>
      <c r="P7" s="34">
        <v>4</v>
      </c>
      <c r="Q7" s="34">
        <f t="shared" ref="Q7:AA7" si="1">P7+1</f>
        <v>5</v>
      </c>
      <c r="R7" s="34">
        <f t="shared" si="1"/>
        <v>6</v>
      </c>
      <c r="S7" s="34">
        <f t="shared" si="1"/>
        <v>7</v>
      </c>
      <c r="T7" s="34">
        <f t="shared" si="1"/>
        <v>8</v>
      </c>
      <c r="U7" s="34">
        <f t="shared" si="1"/>
        <v>9</v>
      </c>
      <c r="V7" s="34">
        <f t="shared" si="1"/>
        <v>10</v>
      </c>
      <c r="W7" s="34">
        <f t="shared" si="1"/>
        <v>11</v>
      </c>
      <c r="X7" s="34">
        <f t="shared" si="1"/>
        <v>12</v>
      </c>
      <c r="Y7" s="34">
        <f t="shared" si="1"/>
        <v>13</v>
      </c>
      <c r="Z7" s="34">
        <f t="shared" si="1"/>
        <v>14</v>
      </c>
      <c r="AA7" s="34">
        <f t="shared" si="1"/>
        <v>15</v>
      </c>
    </row>
    <row r="8" spans="1:27" x14ac:dyDescent="0.25">
      <c r="A8" s="35" t="s">
        <v>1</v>
      </c>
      <c r="B8" s="36" t="s">
        <v>29</v>
      </c>
      <c r="C8" s="35" t="s">
        <v>4</v>
      </c>
      <c r="D8" s="37">
        <f>D9+D12</f>
        <v>54.814</v>
      </c>
      <c r="E8" s="38">
        <f>E9+E12</f>
        <v>42.7</v>
      </c>
      <c r="F8" s="38">
        <f>F9+F12</f>
        <v>64.5</v>
      </c>
      <c r="G8" s="39">
        <f>E8+F8</f>
        <v>107.2</v>
      </c>
      <c r="H8" s="40">
        <f>H9+H12</f>
        <v>194.71699999999998</v>
      </c>
      <c r="I8" s="41">
        <f>I9+I12</f>
        <v>98.93</v>
      </c>
      <c r="J8" s="41">
        <f>J9+J12</f>
        <v>98.72</v>
      </c>
      <c r="K8" s="42">
        <f>I8+J8</f>
        <v>197.65</v>
      </c>
      <c r="L8" s="40">
        <f>L9+L12</f>
        <v>501.93400000000003</v>
      </c>
      <c r="M8" s="41">
        <f>M9+M12</f>
        <v>202</v>
      </c>
      <c r="N8" s="41">
        <f>N9+N12</f>
        <v>285</v>
      </c>
      <c r="O8" s="42">
        <f>M8+N8</f>
        <v>487</v>
      </c>
      <c r="P8" s="83">
        <f>P9+P12</f>
        <v>101.85</v>
      </c>
      <c r="Q8" s="84">
        <f>Q9+Q12</f>
        <v>61.9</v>
      </c>
      <c r="R8" s="84">
        <f>R9+R12</f>
        <v>53.3</v>
      </c>
      <c r="S8" s="85">
        <f>Q8+R8</f>
        <v>115.19999999999999</v>
      </c>
      <c r="T8" s="86">
        <f>T9+T12</f>
        <v>189.51799999999997</v>
      </c>
      <c r="U8" s="87">
        <f>U9+U12</f>
        <v>100.8</v>
      </c>
      <c r="V8" s="87">
        <f>V9+V12</f>
        <v>105.21</v>
      </c>
      <c r="W8" s="88">
        <f>U8+V8</f>
        <v>206.01</v>
      </c>
      <c r="X8" s="86">
        <f>X9+X12</f>
        <v>463</v>
      </c>
      <c r="Y8" s="87">
        <f>Y9+Y12</f>
        <v>160.5</v>
      </c>
      <c r="Z8" s="87">
        <f>Z9+Z12</f>
        <v>133</v>
      </c>
      <c r="AA8" s="88">
        <f>Y8+Z8</f>
        <v>293.5</v>
      </c>
    </row>
    <row r="9" spans="1:27" x14ac:dyDescent="0.25">
      <c r="A9" s="30" t="s">
        <v>30</v>
      </c>
      <c r="B9" s="31" t="s">
        <v>31</v>
      </c>
      <c r="C9" s="32" t="s">
        <v>4</v>
      </c>
      <c r="D9" s="43">
        <f>D10+D11</f>
        <v>0</v>
      </c>
      <c r="E9" s="44">
        <f>E10+E11</f>
        <v>0</v>
      </c>
      <c r="F9" s="44">
        <f>F10+F11</f>
        <v>0</v>
      </c>
      <c r="G9" s="45">
        <f>E9+F9</f>
        <v>0</v>
      </c>
      <c r="H9" s="46">
        <f>H10+H11</f>
        <v>194.71699999999998</v>
      </c>
      <c r="I9" s="44">
        <f>I10+I11</f>
        <v>98.93</v>
      </c>
      <c r="J9" s="44">
        <f>J10+J11</f>
        <v>98.72</v>
      </c>
      <c r="K9" s="47">
        <f>I9+J9</f>
        <v>197.65</v>
      </c>
      <c r="L9" s="46">
        <f>L10+L11</f>
        <v>501.93400000000003</v>
      </c>
      <c r="M9" s="44">
        <f>M10+M11</f>
        <v>202</v>
      </c>
      <c r="N9" s="44">
        <f>N10+N11</f>
        <v>285</v>
      </c>
      <c r="O9" s="47">
        <f>M9+N9</f>
        <v>487</v>
      </c>
      <c r="P9" s="89">
        <f>P10+P11</f>
        <v>0</v>
      </c>
      <c r="Q9" s="90">
        <f>Q10+Q11</f>
        <v>0</v>
      </c>
      <c r="R9" s="90">
        <f>R10+R11</f>
        <v>0</v>
      </c>
      <c r="S9" s="91">
        <f>Q9+R9</f>
        <v>0</v>
      </c>
      <c r="T9" s="92">
        <f>T10+T11</f>
        <v>189.51799999999997</v>
      </c>
      <c r="U9" s="90">
        <f>U10+U11</f>
        <v>100.8</v>
      </c>
      <c r="V9" s="90">
        <f>V10+V11</f>
        <v>105.21</v>
      </c>
      <c r="W9" s="93">
        <f>U9+V9</f>
        <v>206.01</v>
      </c>
      <c r="X9" s="94">
        <f>X10+X11</f>
        <v>463</v>
      </c>
      <c r="Y9" s="90">
        <f>Y10+Y11</f>
        <v>160.5</v>
      </c>
      <c r="Z9" s="90">
        <f>Z10+Z11</f>
        <v>133</v>
      </c>
      <c r="AA9" s="93">
        <f>Y9+Z9</f>
        <v>293.5</v>
      </c>
    </row>
    <row r="10" spans="1:27" x14ac:dyDescent="0.25">
      <c r="A10" s="30"/>
      <c r="B10" s="31" t="s">
        <v>32</v>
      </c>
      <c r="C10" s="32" t="s">
        <v>4</v>
      </c>
      <c r="D10" s="43"/>
      <c r="E10" s="48"/>
      <c r="F10" s="49"/>
      <c r="G10" s="45">
        <f t="shared" ref="G10:G32" si="2">E10+F10</f>
        <v>0</v>
      </c>
      <c r="H10" s="46"/>
      <c r="I10" s="48"/>
      <c r="J10" s="49"/>
      <c r="K10" s="47">
        <f t="shared" ref="K10:K32" si="3">I10+J10</f>
        <v>0</v>
      </c>
      <c r="L10" s="46"/>
      <c r="M10" s="48"/>
      <c r="N10" s="49"/>
      <c r="O10" s="47">
        <f t="shared" ref="O10:O32" si="4">M10+N10</f>
        <v>0</v>
      </c>
      <c r="P10" s="89"/>
      <c r="Q10" s="95"/>
      <c r="R10" s="96"/>
      <c r="S10" s="91">
        <f t="shared" ref="S10:S11" si="5">Q10+R10</f>
        <v>0</v>
      </c>
      <c r="T10" s="92"/>
      <c r="U10" s="95"/>
      <c r="V10" s="96"/>
      <c r="W10" s="93">
        <f t="shared" ref="W10" si="6">U10+V10</f>
        <v>0</v>
      </c>
      <c r="X10" s="94"/>
      <c r="Y10" s="95"/>
      <c r="Z10" s="96"/>
      <c r="AA10" s="93">
        <f t="shared" ref="AA10" si="7">Y10+Z10</f>
        <v>0</v>
      </c>
    </row>
    <row r="11" spans="1:27" x14ac:dyDescent="0.25">
      <c r="A11" s="30"/>
      <c r="B11" s="31" t="s">
        <v>33</v>
      </c>
      <c r="C11" s="32" t="s">
        <v>4</v>
      </c>
      <c r="D11" s="43"/>
      <c r="E11" s="48"/>
      <c r="F11" s="49"/>
      <c r="G11" s="45">
        <f t="shared" si="2"/>
        <v>0</v>
      </c>
      <c r="H11" s="46">
        <v>194.71699999999998</v>
      </c>
      <c r="I11" s="48">
        <v>98.93</v>
      </c>
      <c r="J11" s="49">
        <f>197.65-I11</f>
        <v>98.72</v>
      </c>
      <c r="K11" s="47">
        <f>I11+J11</f>
        <v>197.65</v>
      </c>
      <c r="L11" s="46">
        <v>501.93400000000003</v>
      </c>
      <c r="M11" s="48">
        <v>202</v>
      </c>
      <c r="N11" s="49">
        <f>487-M11</f>
        <v>285</v>
      </c>
      <c r="O11" s="47">
        <f>M11+N11</f>
        <v>487</v>
      </c>
      <c r="P11" s="89"/>
      <c r="Q11" s="95"/>
      <c r="R11" s="96"/>
      <c r="S11" s="91">
        <f t="shared" si="5"/>
        <v>0</v>
      </c>
      <c r="T11" s="92">
        <v>189.51799999999997</v>
      </c>
      <c r="U11" s="95">
        <v>100.8</v>
      </c>
      <c r="V11" s="96">
        <v>105.21</v>
      </c>
      <c r="W11" s="93">
        <f>U11+V11</f>
        <v>206.01</v>
      </c>
      <c r="X11" s="94">
        <v>463</v>
      </c>
      <c r="Y11" s="95">
        <v>160.5</v>
      </c>
      <c r="Z11" s="96">
        <v>133</v>
      </c>
      <c r="AA11" s="93">
        <f>Y11+Z11</f>
        <v>293.5</v>
      </c>
    </row>
    <row r="12" spans="1:27" x14ac:dyDescent="0.25">
      <c r="A12" s="30" t="s">
        <v>34</v>
      </c>
      <c r="B12" s="31" t="s">
        <v>35</v>
      </c>
      <c r="C12" s="32" t="s">
        <v>4</v>
      </c>
      <c r="D12" s="43">
        <v>54.814</v>
      </c>
      <c r="E12" s="48">
        <v>42.7</v>
      </c>
      <c r="F12" s="49">
        <f>107.2-E12</f>
        <v>64.5</v>
      </c>
      <c r="G12" s="45">
        <f>E12+F12</f>
        <v>107.2</v>
      </c>
      <c r="H12" s="46"/>
      <c r="I12" s="48"/>
      <c r="J12" s="49"/>
      <c r="K12" s="47">
        <f t="shared" si="3"/>
        <v>0</v>
      </c>
      <c r="L12" s="46"/>
      <c r="M12" s="48"/>
      <c r="N12" s="49"/>
      <c r="O12" s="47">
        <f t="shared" si="4"/>
        <v>0</v>
      </c>
      <c r="P12" s="89">
        <v>101.85</v>
      </c>
      <c r="Q12" s="95">
        <v>61.9</v>
      </c>
      <c r="R12" s="96">
        <v>53.3</v>
      </c>
      <c r="S12" s="91">
        <f>Q12+R12</f>
        <v>115.19999999999999</v>
      </c>
      <c r="T12" s="92"/>
      <c r="U12" s="95"/>
      <c r="V12" s="96"/>
      <c r="W12" s="93">
        <f t="shared" ref="W12:W32" si="8">U12+V12</f>
        <v>0</v>
      </c>
      <c r="X12" s="94"/>
      <c r="Y12" s="95"/>
      <c r="Z12" s="96"/>
      <c r="AA12" s="93">
        <f t="shared" ref="AA12:AA32" si="9">Y12+Z12</f>
        <v>0</v>
      </c>
    </row>
    <row r="13" spans="1:27" x14ac:dyDescent="0.25">
      <c r="A13" s="30" t="s">
        <v>2</v>
      </c>
      <c r="B13" s="31" t="s">
        <v>36</v>
      </c>
      <c r="C13" s="32" t="s">
        <v>4</v>
      </c>
      <c r="D13" s="43"/>
      <c r="E13" s="48"/>
      <c r="F13" s="49"/>
      <c r="G13" s="45">
        <f t="shared" si="2"/>
        <v>0</v>
      </c>
      <c r="H13" s="46"/>
      <c r="I13" s="48"/>
      <c r="J13" s="49"/>
      <c r="K13" s="47">
        <f t="shared" si="3"/>
        <v>0</v>
      </c>
      <c r="L13" s="46"/>
      <c r="M13" s="48"/>
      <c r="N13" s="49"/>
      <c r="O13" s="47">
        <f t="shared" si="4"/>
        <v>0</v>
      </c>
      <c r="P13" s="89"/>
      <c r="Q13" s="95"/>
      <c r="R13" s="96"/>
      <c r="S13" s="91">
        <f t="shared" ref="S13:S17" si="10">Q13+R13</f>
        <v>0</v>
      </c>
      <c r="T13" s="94"/>
      <c r="U13" s="95"/>
      <c r="V13" s="96"/>
      <c r="W13" s="93">
        <f t="shared" si="8"/>
        <v>0</v>
      </c>
      <c r="X13" s="94"/>
      <c r="Y13" s="95"/>
      <c r="Z13" s="96"/>
      <c r="AA13" s="93">
        <f t="shared" si="9"/>
        <v>0</v>
      </c>
    </row>
    <row r="14" spans="1:27" ht="29.25" x14ac:dyDescent="0.25">
      <c r="A14" s="50" t="s">
        <v>0</v>
      </c>
      <c r="B14" s="51" t="s">
        <v>37</v>
      </c>
      <c r="C14" s="52" t="s">
        <v>4</v>
      </c>
      <c r="D14" s="53">
        <f>D15+D16+D17</f>
        <v>0</v>
      </c>
      <c r="E14" s="54">
        <f>E15+E16+E17</f>
        <v>0</v>
      </c>
      <c r="F14" s="54">
        <f>F15+F16+F17</f>
        <v>0</v>
      </c>
      <c r="G14" s="55">
        <f t="shared" si="2"/>
        <v>0</v>
      </c>
      <c r="H14" s="56">
        <f>H15+H16+H17</f>
        <v>4.3170000000000002</v>
      </c>
      <c r="I14" s="54">
        <f>I15+I16+I17</f>
        <v>4.01</v>
      </c>
      <c r="J14" s="54">
        <f>J15+J16+J17</f>
        <v>1.54</v>
      </c>
      <c r="K14" s="57">
        <f t="shared" si="3"/>
        <v>5.55</v>
      </c>
      <c r="L14" s="56">
        <f>L15+L16+L17</f>
        <v>24.667000000000002</v>
      </c>
      <c r="M14" s="54">
        <f>M15+M16+M17</f>
        <v>12</v>
      </c>
      <c r="N14" s="54">
        <f>N15+N16+N17</f>
        <v>12</v>
      </c>
      <c r="O14" s="57">
        <f t="shared" si="4"/>
        <v>24</v>
      </c>
      <c r="P14" s="97">
        <f>P15+P16+P17</f>
        <v>1.333</v>
      </c>
      <c r="Q14" s="98">
        <f>Q15+Q16+Q17</f>
        <v>0</v>
      </c>
      <c r="R14" s="98">
        <f>R15+R16+R17</f>
        <v>0</v>
      </c>
      <c r="S14" s="99">
        <f t="shared" si="10"/>
        <v>0</v>
      </c>
      <c r="T14" s="100">
        <f>T15+T16+T17</f>
        <v>5.28</v>
      </c>
      <c r="U14" s="98">
        <f>U15+U16+U17</f>
        <v>4.01</v>
      </c>
      <c r="V14" s="98">
        <f>V15+V16+V17</f>
        <v>1.36</v>
      </c>
      <c r="W14" s="101">
        <f t="shared" si="8"/>
        <v>5.37</v>
      </c>
      <c r="X14" s="100">
        <f>X15+X16+X17</f>
        <v>24</v>
      </c>
      <c r="Y14" s="98">
        <f>Y15+Y16+Y17</f>
        <v>12</v>
      </c>
      <c r="Z14" s="98">
        <f>Z15+Z16+Z17</f>
        <v>12</v>
      </c>
      <c r="AA14" s="101">
        <f t="shared" si="9"/>
        <v>24</v>
      </c>
    </row>
    <row r="15" spans="1:27" x14ac:dyDescent="0.25">
      <c r="A15" s="30" t="s">
        <v>38</v>
      </c>
      <c r="B15" s="58" t="s">
        <v>39</v>
      </c>
      <c r="C15" s="32" t="s">
        <v>4</v>
      </c>
      <c r="D15" s="43"/>
      <c r="E15" s="48"/>
      <c r="F15" s="49"/>
      <c r="G15" s="45">
        <f t="shared" si="2"/>
        <v>0</v>
      </c>
      <c r="H15" s="46"/>
      <c r="I15" s="48"/>
      <c r="J15" s="49"/>
      <c r="K15" s="47">
        <f t="shared" si="3"/>
        <v>0</v>
      </c>
      <c r="L15" s="46"/>
      <c r="M15" s="48"/>
      <c r="N15" s="49"/>
      <c r="O15" s="47">
        <f t="shared" si="4"/>
        <v>0</v>
      </c>
      <c r="P15" s="89"/>
      <c r="Q15" s="95"/>
      <c r="R15" s="96"/>
      <c r="S15" s="91">
        <f t="shared" si="10"/>
        <v>0</v>
      </c>
      <c r="T15" s="94"/>
      <c r="U15" s="95"/>
      <c r="V15" s="96"/>
      <c r="W15" s="93">
        <f t="shared" si="8"/>
        <v>0</v>
      </c>
      <c r="X15" s="94"/>
      <c r="Y15" s="95"/>
      <c r="Z15" s="96"/>
      <c r="AA15" s="93">
        <f t="shared" si="9"/>
        <v>0</v>
      </c>
    </row>
    <row r="16" spans="1:27" x14ac:dyDescent="0.25">
      <c r="A16" s="30" t="s">
        <v>40</v>
      </c>
      <c r="B16" s="58" t="s">
        <v>41</v>
      </c>
      <c r="C16" s="32" t="s">
        <v>4</v>
      </c>
      <c r="D16" s="43"/>
      <c r="E16" s="48"/>
      <c r="F16" s="49"/>
      <c r="G16" s="45">
        <f t="shared" si="2"/>
        <v>0</v>
      </c>
      <c r="H16" s="46"/>
      <c r="I16" s="48"/>
      <c r="J16" s="49"/>
      <c r="K16" s="47">
        <f t="shared" si="3"/>
        <v>0</v>
      </c>
      <c r="L16" s="46"/>
      <c r="M16" s="48"/>
      <c r="N16" s="49"/>
      <c r="O16" s="47">
        <f t="shared" si="4"/>
        <v>0</v>
      </c>
      <c r="P16" s="89"/>
      <c r="Q16" s="95"/>
      <c r="R16" s="96"/>
      <c r="S16" s="91">
        <f t="shared" si="10"/>
        <v>0</v>
      </c>
      <c r="T16" s="94"/>
      <c r="U16" s="95"/>
      <c r="V16" s="96"/>
      <c r="W16" s="93">
        <f t="shared" si="8"/>
        <v>0</v>
      </c>
      <c r="X16" s="94"/>
      <c r="Y16" s="95"/>
      <c r="Z16" s="96"/>
      <c r="AA16" s="93">
        <f t="shared" si="9"/>
        <v>0</v>
      </c>
    </row>
    <row r="17" spans="1:27" x14ac:dyDescent="0.25">
      <c r="A17" s="30" t="s">
        <v>42</v>
      </c>
      <c r="B17" s="58" t="s">
        <v>43</v>
      </c>
      <c r="C17" s="32" t="s">
        <v>4</v>
      </c>
      <c r="D17" s="43"/>
      <c r="E17" s="48"/>
      <c r="F17" s="49"/>
      <c r="G17" s="45">
        <f t="shared" si="2"/>
        <v>0</v>
      </c>
      <c r="H17" s="46">
        <v>4.3170000000000002</v>
      </c>
      <c r="I17" s="48">
        <v>4.01</v>
      </c>
      <c r="J17" s="49">
        <v>1.54</v>
      </c>
      <c r="K17" s="47">
        <f t="shared" si="3"/>
        <v>5.55</v>
      </c>
      <c r="L17" s="46">
        <v>24.667000000000002</v>
      </c>
      <c r="M17" s="48">
        <v>12</v>
      </c>
      <c r="N17" s="49">
        <v>12</v>
      </c>
      <c r="O17" s="47">
        <f t="shared" si="4"/>
        <v>24</v>
      </c>
      <c r="P17" s="89">
        <v>1.333</v>
      </c>
      <c r="Q17" s="95">
        <v>0</v>
      </c>
      <c r="R17" s="96">
        <v>0</v>
      </c>
      <c r="S17" s="91">
        <f t="shared" si="10"/>
        <v>0</v>
      </c>
      <c r="T17" s="94">
        <v>5.28</v>
      </c>
      <c r="U17" s="95">
        <v>4.01</v>
      </c>
      <c r="V17" s="96">
        <v>1.36</v>
      </c>
      <c r="W17" s="93">
        <f t="shared" si="8"/>
        <v>5.37</v>
      </c>
      <c r="X17" s="94">
        <v>24</v>
      </c>
      <c r="Y17" s="95">
        <v>12</v>
      </c>
      <c r="Z17" s="96">
        <v>12</v>
      </c>
      <c r="AA17" s="93">
        <f t="shared" si="9"/>
        <v>24</v>
      </c>
    </row>
    <row r="18" spans="1:27" x14ac:dyDescent="0.25">
      <c r="A18" s="59" t="s">
        <v>3</v>
      </c>
      <c r="B18" s="60" t="s">
        <v>44</v>
      </c>
      <c r="C18" s="32" t="s">
        <v>4</v>
      </c>
      <c r="D18" s="61">
        <f>D8-D14</f>
        <v>54.814</v>
      </c>
      <c r="E18" s="62">
        <f>E8-E14</f>
        <v>42.7</v>
      </c>
      <c r="F18" s="62">
        <f>F8-F14</f>
        <v>64.5</v>
      </c>
      <c r="G18" s="55">
        <f>E18+F18</f>
        <v>107.2</v>
      </c>
      <c r="H18" s="63">
        <f>H8-H14</f>
        <v>190.39999999999998</v>
      </c>
      <c r="I18" s="62">
        <f>I8-I14</f>
        <v>94.92</v>
      </c>
      <c r="J18" s="62">
        <f>J8-J14</f>
        <v>97.179999999999993</v>
      </c>
      <c r="K18" s="57">
        <f t="shared" si="3"/>
        <v>192.1</v>
      </c>
      <c r="L18" s="63">
        <f>L8-L14</f>
        <v>477.26700000000005</v>
      </c>
      <c r="M18" s="62">
        <f>M8-M14</f>
        <v>190</v>
      </c>
      <c r="N18" s="62">
        <f>N8-N14</f>
        <v>273</v>
      </c>
      <c r="O18" s="57">
        <f t="shared" si="4"/>
        <v>463</v>
      </c>
      <c r="P18" s="102">
        <f>P8-P14</f>
        <v>100.517</v>
      </c>
      <c r="Q18" s="103">
        <f>Q8-Q14</f>
        <v>61.9</v>
      </c>
      <c r="R18" s="103">
        <f>R8-R14</f>
        <v>53.3</v>
      </c>
      <c r="S18" s="99">
        <f>Q18+R18</f>
        <v>115.19999999999999</v>
      </c>
      <c r="T18" s="104">
        <f>T8-T14</f>
        <v>184.23799999999997</v>
      </c>
      <c r="U18" s="103">
        <f>U8-U14</f>
        <v>96.789999999999992</v>
      </c>
      <c r="V18" s="103">
        <f>V8-V14</f>
        <v>103.85</v>
      </c>
      <c r="W18" s="101">
        <f t="shared" si="8"/>
        <v>200.64</v>
      </c>
      <c r="X18" s="104">
        <f>X8-X14</f>
        <v>439</v>
      </c>
      <c r="Y18" s="103">
        <f>Y8-Y14</f>
        <v>148.5</v>
      </c>
      <c r="Z18" s="103">
        <f>Z8-Z14</f>
        <v>121</v>
      </c>
      <c r="AA18" s="101">
        <f t="shared" si="9"/>
        <v>269.5</v>
      </c>
    </row>
    <row r="19" spans="1:27" s="27" customFormat="1" x14ac:dyDescent="0.25">
      <c r="A19" s="59"/>
      <c r="B19" s="58" t="s">
        <v>45</v>
      </c>
      <c r="C19" s="32"/>
      <c r="D19" s="64">
        <f>D20+D27+D30</f>
        <v>54.813999999999993</v>
      </c>
      <c r="E19" s="65">
        <f>E20+E27+E30</f>
        <v>42.7</v>
      </c>
      <c r="F19" s="65">
        <f>F20+F27+F30</f>
        <v>64.5</v>
      </c>
      <c r="G19" s="45">
        <f t="shared" si="2"/>
        <v>107.2</v>
      </c>
      <c r="H19" s="66">
        <f>H20+H27+H30</f>
        <v>190.39999999999998</v>
      </c>
      <c r="I19" s="65">
        <f>I20+I27+I30</f>
        <v>94.92</v>
      </c>
      <c r="J19" s="65">
        <f>J20+J27+J30</f>
        <v>97.18</v>
      </c>
      <c r="K19" s="47">
        <f t="shared" si="3"/>
        <v>192.10000000000002</v>
      </c>
      <c r="L19" s="66">
        <f>L20+L27+L30</f>
        <v>477.26700000000005</v>
      </c>
      <c r="M19" s="65">
        <f>M20+M27+M30</f>
        <v>190</v>
      </c>
      <c r="N19" s="65">
        <f>N20+N27+N30</f>
        <v>273</v>
      </c>
      <c r="O19" s="47">
        <f t="shared" si="4"/>
        <v>463</v>
      </c>
      <c r="P19" s="113">
        <f>P20+P27+P30</f>
        <v>100.517</v>
      </c>
      <c r="Q19" s="114">
        <f>Q20+Q27+Q30</f>
        <v>61.9</v>
      </c>
      <c r="R19" s="114">
        <f>R20+R27+R30</f>
        <v>53.3</v>
      </c>
      <c r="S19" s="91">
        <f t="shared" ref="S19:S23" si="11">Q19+R19</f>
        <v>115.19999999999999</v>
      </c>
      <c r="T19" s="115">
        <f>T20+T27+T30</f>
        <v>184.238</v>
      </c>
      <c r="U19" s="114">
        <f>U20+U27+U30</f>
        <v>96.789999999999992</v>
      </c>
      <c r="V19" s="114">
        <f>V20+V27+V30</f>
        <v>103.85</v>
      </c>
      <c r="W19" s="93">
        <f t="shared" si="8"/>
        <v>200.64</v>
      </c>
      <c r="X19" s="115">
        <f>X20+X27+X30</f>
        <v>439</v>
      </c>
      <c r="Y19" s="114">
        <f>Y20+Y27+Y30</f>
        <v>148.5</v>
      </c>
      <c r="Z19" s="114">
        <f>Z20+Z27+Z30</f>
        <v>121</v>
      </c>
      <c r="AA19" s="93">
        <f t="shared" si="9"/>
        <v>269.5</v>
      </c>
    </row>
    <row r="20" spans="1:27" x14ac:dyDescent="0.25">
      <c r="A20" s="59" t="s">
        <v>46</v>
      </c>
      <c r="B20" s="60" t="s">
        <v>47</v>
      </c>
      <c r="C20" s="32" t="s">
        <v>4</v>
      </c>
      <c r="D20" s="61">
        <f>D21+D24</f>
        <v>35.866999999999997</v>
      </c>
      <c r="E20" s="62">
        <f>E21+E24</f>
        <v>26.1</v>
      </c>
      <c r="F20" s="62">
        <f>F21+F24</f>
        <v>36.549999999999997</v>
      </c>
      <c r="G20" s="55">
        <f t="shared" si="2"/>
        <v>62.65</v>
      </c>
      <c r="H20" s="63">
        <f>H21+H24</f>
        <v>32.799999999999997</v>
      </c>
      <c r="I20" s="62">
        <f>I21+I24</f>
        <v>18</v>
      </c>
      <c r="J20" s="62">
        <f>J21+J24</f>
        <v>19.200000000000003</v>
      </c>
      <c r="K20" s="57">
        <f t="shared" si="3"/>
        <v>37.200000000000003</v>
      </c>
      <c r="L20" s="63">
        <f>L21+L24</f>
        <v>431.93400000000003</v>
      </c>
      <c r="M20" s="62">
        <f>M21+M24</f>
        <v>154</v>
      </c>
      <c r="N20" s="62">
        <f>N21+N24</f>
        <v>237</v>
      </c>
      <c r="O20" s="57">
        <f t="shared" si="4"/>
        <v>391</v>
      </c>
      <c r="P20" s="102">
        <f>P21+P24</f>
        <v>49.716999999999999</v>
      </c>
      <c r="Q20" s="103">
        <f>Q21+Q24</f>
        <v>41</v>
      </c>
      <c r="R20" s="103">
        <f>R21+R24</f>
        <v>42.4</v>
      </c>
      <c r="S20" s="99">
        <f t="shared" si="11"/>
        <v>83.4</v>
      </c>
      <c r="T20" s="104">
        <f>T21+T24</f>
        <v>33</v>
      </c>
      <c r="U20" s="103">
        <f>U21+U24</f>
        <v>21.6</v>
      </c>
      <c r="V20" s="103">
        <f>V21+V24</f>
        <v>23.4</v>
      </c>
      <c r="W20" s="101">
        <f t="shared" si="8"/>
        <v>45</v>
      </c>
      <c r="X20" s="104">
        <f>X21+X24</f>
        <v>367</v>
      </c>
      <c r="Y20" s="103">
        <f>Y21+Y24</f>
        <v>130.5</v>
      </c>
      <c r="Z20" s="103">
        <f>Z21+Z24</f>
        <v>103</v>
      </c>
      <c r="AA20" s="101">
        <f t="shared" si="9"/>
        <v>233.5</v>
      </c>
    </row>
    <row r="21" spans="1:27" x14ac:dyDescent="0.25">
      <c r="A21" s="67"/>
      <c r="B21" s="68" t="s">
        <v>48</v>
      </c>
      <c r="C21" s="32" t="s">
        <v>4</v>
      </c>
      <c r="D21" s="43">
        <f>D22+D23</f>
        <v>35.866999999999997</v>
      </c>
      <c r="E21" s="44">
        <f>E22+E23</f>
        <v>26.1</v>
      </c>
      <c r="F21" s="44">
        <f>F22+F23</f>
        <v>36.549999999999997</v>
      </c>
      <c r="G21" s="45">
        <f t="shared" si="2"/>
        <v>62.65</v>
      </c>
      <c r="H21" s="46">
        <f>H22+H23</f>
        <v>0</v>
      </c>
      <c r="I21" s="44">
        <f>I22+I23</f>
        <v>0</v>
      </c>
      <c r="J21" s="44">
        <f>J22+J23</f>
        <v>0</v>
      </c>
      <c r="K21" s="47">
        <f t="shared" si="3"/>
        <v>0</v>
      </c>
      <c r="L21" s="46">
        <f>L22+L23</f>
        <v>0</v>
      </c>
      <c r="M21" s="44">
        <f>M22+M23</f>
        <v>0</v>
      </c>
      <c r="N21" s="44">
        <f>N22+N23</f>
        <v>0</v>
      </c>
      <c r="O21" s="47">
        <f t="shared" si="4"/>
        <v>0</v>
      </c>
      <c r="P21" s="89">
        <f>P22+P23</f>
        <v>49.716999999999999</v>
      </c>
      <c r="Q21" s="90">
        <f>Q22+Q23</f>
        <v>41</v>
      </c>
      <c r="R21" s="90">
        <f>R22+R23</f>
        <v>42.4</v>
      </c>
      <c r="S21" s="91">
        <f t="shared" si="11"/>
        <v>83.4</v>
      </c>
      <c r="T21" s="94">
        <f>T22+T23</f>
        <v>0</v>
      </c>
      <c r="U21" s="90">
        <f>U22+U23</f>
        <v>0</v>
      </c>
      <c r="V21" s="90">
        <f>V22+V23</f>
        <v>0</v>
      </c>
      <c r="W21" s="93">
        <f t="shared" si="8"/>
        <v>0</v>
      </c>
      <c r="X21" s="94">
        <f>X22+X23</f>
        <v>0</v>
      </c>
      <c r="Y21" s="90">
        <f>Y22+Y23</f>
        <v>0</v>
      </c>
      <c r="Z21" s="90">
        <f>Z22+Z23</f>
        <v>0</v>
      </c>
      <c r="AA21" s="93">
        <f t="shared" si="9"/>
        <v>0</v>
      </c>
    </row>
    <row r="22" spans="1:27" x14ac:dyDescent="0.25">
      <c r="A22" s="67"/>
      <c r="B22" s="69" t="s">
        <v>49</v>
      </c>
      <c r="C22" s="32" t="s">
        <v>4</v>
      </c>
      <c r="D22" s="43">
        <v>35.866999999999997</v>
      </c>
      <c r="E22" s="48">
        <v>26.1</v>
      </c>
      <c r="F22" s="49">
        <f>62.65-E22</f>
        <v>36.549999999999997</v>
      </c>
      <c r="G22" s="45">
        <f t="shared" si="2"/>
        <v>62.65</v>
      </c>
      <c r="H22" s="46"/>
      <c r="I22" s="48"/>
      <c r="J22" s="49"/>
      <c r="K22" s="47">
        <f t="shared" si="3"/>
        <v>0</v>
      </c>
      <c r="L22" s="46"/>
      <c r="M22" s="48"/>
      <c r="N22" s="49"/>
      <c r="O22" s="47">
        <f t="shared" si="4"/>
        <v>0</v>
      </c>
      <c r="P22" s="89">
        <v>49.716999999999999</v>
      </c>
      <c r="Q22" s="95">
        <v>41</v>
      </c>
      <c r="R22" s="96">
        <v>42.4</v>
      </c>
      <c r="S22" s="91">
        <f t="shared" si="11"/>
        <v>83.4</v>
      </c>
      <c r="T22" s="94"/>
      <c r="U22" s="95"/>
      <c r="V22" s="96"/>
      <c r="W22" s="93">
        <f t="shared" si="8"/>
        <v>0</v>
      </c>
      <c r="X22" s="94"/>
      <c r="Y22" s="95"/>
      <c r="Z22" s="96"/>
      <c r="AA22" s="93">
        <f t="shared" si="9"/>
        <v>0</v>
      </c>
    </row>
    <row r="23" spans="1:27" x14ac:dyDescent="0.25">
      <c r="A23" s="67"/>
      <c r="B23" s="69" t="s">
        <v>50</v>
      </c>
      <c r="C23" s="32" t="s">
        <v>4</v>
      </c>
      <c r="D23" s="43"/>
      <c r="E23" s="48"/>
      <c r="F23" s="49"/>
      <c r="G23" s="45">
        <f t="shared" si="2"/>
        <v>0</v>
      </c>
      <c r="H23" s="46"/>
      <c r="I23" s="48"/>
      <c r="J23" s="49"/>
      <c r="K23" s="47">
        <f t="shared" si="3"/>
        <v>0</v>
      </c>
      <c r="L23" s="46"/>
      <c r="M23" s="48"/>
      <c r="N23" s="49"/>
      <c r="O23" s="47">
        <f t="shared" si="4"/>
        <v>0</v>
      </c>
      <c r="P23" s="89"/>
      <c r="Q23" s="95"/>
      <c r="R23" s="96"/>
      <c r="S23" s="91">
        <f t="shared" si="11"/>
        <v>0</v>
      </c>
      <c r="T23" s="94"/>
      <c r="U23" s="95"/>
      <c r="V23" s="96"/>
      <c r="W23" s="93">
        <f t="shared" si="8"/>
        <v>0</v>
      </c>
      <c r="X23" s="94"/>
      <c r="Y23" s="95"/>
      <c r="Z23" s="96"/>
      <c r="AA23" s="93">
        <f t="shared" si="9"/>
        <v>0</v>
      </c>
    </row>
    <row r="24" spans="1:27" x14ac:dyDescent="0.25">
      <c r="A24" s="67"/>
      <c r="B24" s="68" t="s">
        <v>51</v>
      </c>
      <c r="C24" s="32" t="s">
        <v>4</v>
      </c>
      <c r="D24" s="43">
        <f>D25+D26</f>
        <v>0</v>
      </c>
      <c r="E24" s="44">
        <f>E25+E26</f>
        <v>0</v>
      </c>
      <c r="F24" s="44">
        <f>F25+F26</f>
        <v>0</v>
      </c>
      <c r="G24" s="45">
        <f>E24+F24</f>
        <v>0</v>
      </c>
      <c r="H24" s="46">
        <f>H25+H26</f>
        <v>32.799999999999997</v>
      </c>
      <c r="I24" s="44">
        <f>I25+I26</f>
        <v>18</v>
      </c>
      <c r="J24" s="44">
        <f>J25+J26</f>
        <v>19.200000000000003</v>
      </c>
      <c r="K24" s="47">
        <f t="shared" si="3"/>
        <v>37.200000000000003</v>
      </c>
      <c r="L24" s="46">
        <f>L25+L26</f>
        <v>431.93400000000003</v>
      </c>
      <c r="M24" s="44">
        <f>M25+M26</f>
        <v>154</v>
      </c>
      <c r="N24" s="44">
        <f>N25+N26</f>
        <v>237</v>
      </c>
      <c r="O24" s="47">
        <f t="shared" si="4"/>
        <v>391</v>
      </c>
      <c r="P24" s="89">
        <f>P25+P26</f>
        <v>0</v>
      </c>
      <c r="Q24" s="90">
        <f>Q25+Q26</f>
        <v>0</v>
      </c>
      <c r="R24" s="90">
        <f>R25+R26</f>
        <v>0</v>
      </c>
      <c r="S24" s="91">
        <f>Q24+R24</f>
        <v>0</v>
      </c>
      <c r="T24" s="94">
        <f>T25+T26</f>
        <v>33</v>
      </c>
      <c r="U24" s="90">
        <f>U25+U26</f>
        <v>21.6</v>
      </c>
      <c r="V24" s="90">
        <f>V25+V26</f>
        <v>23.4</v>
      </c>
      <c r="W24" s="93">
        <f t="shared" si="8"/>
        <v>45</v>
      </c>
      <c r="X24" s="94">
        <f>X25+X26</f>
        <v>367</v>
      </c>
      <c r="Y24" s="90">
        <f>Y25+Y26</f>
        <v>130.5</v>
      </c>
      <c r="Z24" s="90">
        <f>Z25+Z26</f>
        <v>103</v>
      </c>
      <c r="AA24" s="93">
        <f t="shared" si="9"/>
        <v>233.5</v>
      </c>
    </row>
    <row r="25" spans="1:27" x14ac:dyDescent="0.25">
      <c r="A25" s="67"/>
      <c r="B25" s="69" t="s">
        <v>49</v>
      </c>
      <c r="C25" s="32" t="s">
        <v>4</v>
      </c>
      <c r="D25" s="70"/>
      <c r="E25" s="71"/>
      <c r="F25" s="72"/>
      <c r="G25" s="45">
        <f t="shared" si="2"/>
        <v>0</v>
      </c>
      <c r="H25" s="46">
        <v>32.799999999999997</v>
      </c>
      <c r="I25" s="48">
        <f>18</f>
        <v>18</v>
      </c>
      <c r="J25" s="49">
        <f>37.2-18</f>
        <v>19.200000000000003</v>
      </c>
      <c r="K25" s="47">
        <f t="shared" si="3"/>
        <v>37.200000000000003</v>
      </c>
      <c r="L25" s="46">
        <v>431.93400000000003</v>
      </c>
      <c r="M25" s="48">
        <f>154</f>
        <v>154</v>
      </c>
      <c r="N25" s="49">
        <f>391-M25</f>
        <v>237</v>
      </c>
      <c r="O25" s="47">
        <f t="shared" si="4"/>
        <v>391</v>
      </c>
      <c r="P25" s="105"/>
      <c r="Q25" s="106"/>
      <c r="R25" s="107"/>
      <c r="S25" s="91">
        <f t="shared" ref="S25:S32" si="12">Q25+R25</f>
        <v>0</v>
      </c>
      <c r="T25" s="94">
        <v>33</v>
      </c>
      <c r="U25" s="95">
        <v>21.6</v>
      </c>
      <c r="V25" s="96">
        <v>23.4</v>
      </c>
      <c r="W25" s="93">
        <f t="shared" si="8"/>
        <v>45</v>
      </c>
      <c r="X25" s="94">
        <v>367</v>
      </c>
      <c r="Y25" s="95">
        <v>130.5</v>
      </c>
      <c r="Z25" s="96">
        <v>103</v>
      </c>
      <c r="AA25" s="93">
        <f t="shared" si="9"/>
        <v>233.5</v>
      </c>
    </row>
    <row r="26" spans="1:27" x14ac:dyDescent="0.25">
      <c r="A26" s="67"/>
      <c r="B26" s="69" t="s">
        <v>50</v>
      </c>
      <c r="C26" s="32" t="s">
        <v>4</v>
      </c>
      <c r="D26" s="70"/>
      <c r="E26" s="71"/>
      <c r="F26" s="72"/>
      <c r="G26" s="45">
        <f t="shared" si="2"/>
        <v>0</v>
      </c>
      <c r="H26" s="46"/>
      <c r="I26" s="48"/>
      <c r="J26" s="49"/>
      <c r="K26" s="47">
        <f t="shared" si="3"/>
        <v>0</v>
      </c>
      <c r="L26" s="46"/>
      <c r="M26" s="48"/>
      <c r="N26" s="49"/>
      <c r="O26" s="47">
        <f t="shared" si="4"/>
        <v>0</v>
      </c>
      <c r="P26" s="105"/>
      <c r="Q26" s="106"/>
      <c r="R26" s="107"/>
      <c r="S26" s="91">
        <f t="shared" si="12"/>
        <v>0</v>
      </c>
      <c r="T26" s="94"/>
      <c r="U26" s="95"/>
      <c r="V26" s="96"/>
      <c r="W26" s="93">
        <f t="shared" si="8"/>
        <v>0</v>
      </c>
      <c r="X26" s="94"/>
      <c r="Y26" s="95"/>
      <c r="Z26" s="96"/>
      <c r="AA26" s="93">
        <f t="shared" si="9"/>
        <v>0</v>
      </c>
    </row>
    <row r="27" spans="1:27" x14ac:dyDescent="0.25">
      <c r="A27" s="59" t="s">
        <v>52</v>
      </c>
      <c r="B27" s="73" t="s">
        <v>53</v>
      </c>
      <c r="C27" s="32" t="s">
        <v>4</v>
      </c>
      <c r="D27" s="53">
        <f>D28+D29</f>
        <v>0</v>
      </c>
      <c r="E27" s="54">
        <f>E28+E29</f>
        <v>0</v>
      </c>
      <c r="F27" s="54">
        <f>F28+F29</f>
        <v>0</v>
      </c>
      <c r="G27" s="55">
        <f t="shared" si="2"/>
        <v>0</v>
      </c>
      <c r="H27" s="56">
        <f>H28+H29</f>
        <v>0</v>
      </c>
      <c r="I27" s="54">
        <f>I28+I29</f>
        <v>0</v>
      </c>
      <c r="J27" s="54">
        <f>J28+J29</f>
        <v>0</v>
      </c>
      <c r="K27" s="57">
        <f t="shared" si="3"/>
        <v>0</v>
      </c>
      <c r="L27" s="56">
        <f>L28+L29</f>
        <v>0</v>
      </c>
      <c r="M27" s="54">
        <f>M28+M29</f>
        <v>0</v>
      </c>
      <c r="N27" s="54">
        <f>N28+N29</f>
        <v>0</v>
      </c>
      <c r="O27" s="57">
        <f t="shared" si="4"/>
        <v>0</v>
      </c>
      <c r="P27" s="97">
        <f>P28+P29</f>
        <v>0</v>
      </c>
      <c r="Q27" s="98">
        <f>Q28+Q29</f>
        <v>0</v>
      </c>
      <c r="R27" s="98">
        <f>R28+R29</f>
        <v>0</v>
      </c>
      <c r="S27" s="99">
        <f t="shared" si="12"/>
        <v>0</v>
      </c>
      <c r="T27" s="100">
        <f>T28+T29</f>
        <v>0</v>
      </c>
      <c r="U27" s="98">
        <f>U28+U29</f>
        <v>0</v>
      </c>
      <c r="V27" s="98">
        <f>V28+V29</f>
        <v>0</v>
      </c>
      <c r="W27" s="101">
        <f t="shared" si="8"/>
        <v>0</v>
      </c>
      <c r="X27" s="100">
        <f>X28+X29</f>
        <v>0</v>
      </c>
      <c r="Y27" s="98">
        <f>Y28+Y29</f>
        <v>0</v>
      </c>
      <c r="Z27" s="98">
        <f>Z28+Z29</f>
        <v>0</v>
      </c>
      <c r="AA27" s="101">
        <f t="shared" si="9"/>
        <v>0</v>
      </c>
    </row>
    <row r="28" spans="1:27" x14ac:dyDescent="0.25">
      <c r="A28" s="67"/>
      <c r="B28" s="69" t="s">
        <v>49</v>
      </c>
      <c r="C28" s="32" t="s">
        <v>4</v>
      </c>
      <c r="D28" s="70"/>
      <c r="E28" s="71"/>
      <c r="F28" s="72"/>
      <c r="G28" s="45">
        <f t="shared" si="2"/>
        <v>0</v>
      </c>
      <c r="H28" s="46"/>
      <c r="I28" s="71"/>
      <c r="J28" s="72"/>
      <c r="K28" s="47">
        <f t="shared" si="3"/>
        <v>0</v>
      </c>
      <c r="L28" s="46"/>
      <c r="M28" s="71"/>
      <c r="N28" s="72"/>
      <c r="O28" s="47">
        <f t="shared" si="4"/>
        <v>0</v>
      </c>
      <c r="P28" s="105"/>
      <c r="Q28" s="106"/>
      <c r="R28" s="107"/>
      <c r="S28" s="91">
        <f t="shared" si="12"/>
        <v>0</v>
      </c>
      <c r="T28" s="94">
        <v>0</v>
      </c>
      <c r="U28" s="95">
        <v>0</v>
      </c>
      <c r="V28" s="96">
        <v>0</v>
      </c>
      <c r="W28" s="93">
        <f t="shared" si="8"/>
        <v>0</v>
      </c>
      <c r="X28" s="94">
        <v>0</v>
      </c>
      <c r="Y28" s="95">
        <v>0</v>
      </c>
      <c r="Z28" s="96">
        <v>0</v>
      </c>
      <c r="AA28" s="93">
        <f t="shared" si="9"/>
        <v>0</v>
      </c>
    </row>
    <row r="29" spans="1:27" x14ac:dyDescent="0.25">
      <c r="A29" s="67"/>
      <c r="B29" s="74" t="s">
        <v>54</v>
      </c>
      <c r="C29" s="32" t="s">
        <v>4</v>
      </c>
      <c r="D29" s="70"/>
      <c r="E29" s="71"/>
      <c r="F29" s="72"/>
      <c r="G29" s="45">
        <f t="shared" si="2"/>
        <v>0</v>
      </c>
      <c r="H29" s="46"/>
      <c r="I29" s="71"/>
      <c r="J29" s="72"/>
      <c r="K29" s="47">
        <f t="shared" si="3"/>
        <v>0</v>
      </c>
      <c r="L29" s="46"/>
      <c r="M29" s="71"/>
      <c r="N29" s="72"/>
      <c r="O29" s="47">
        <f t="shared" si="4"/>
        <v>0</v>
      </c>
      <c r="P29" s="105"/>
      <c r="Q29" s="106"/>
      <c r="R29" s="107"/>
      <c r="S29" s="91">
        <f t="shared" si="12"/>
        <v>0</v>
      </c>
      <c r="T29" s="94"/>
      <c r="U29" s="106"/>
      <c r="V29" s="107"/>
      <c r="W29" s="93">
        <f t="shared" si="8"/>
        <v>0</v>
      </c>
      <c r="X29" s="94"/>
      <c r="Y29" s="106"/>
      <c r="Z29" s="107"/>
      <c r="AA29" s="93">
        <f t="shared" si="9"/>
        <v>0</v>
      </c>
    </row>
    <row r="30" spans="1:27" x14ac:dyDescent="0.25">
      <c r="A30" s="59" t="s">
        <v>55</v>
      </c>
      <c r="B30" s="73" t="s">
        <v>63</v>
      </c>
      <c r="C30" s="32" t="s">
        <v>4</v>
      </c>
      <c r="D30" s="53">
        <f>D31+D32</f>
        <v>18.946999999999999</v>
      </c>
      <c r="E30" s="54">
        <f>E31+E32</f>
        <v>16.600000000000001</v>
      </c>
      <c r="F30" s="54">
        <f>F31+F32</f>
        <v>27.949999999999996</v>
      </c>
      <c r="G30" s="55">
        <f t="shared" si="2"/>
        <v>44.55</v>
      </c>
      <c r="H30" s="56">
        <f>H31+H32</f>
        <v>157.6</v>
      </c>
      <c r="I30" s="54">
        <f>I31+I32</f>
        <v>76.92</v>
      </c>
      <c r="J30" s="54">
        <f>J31+J32</f>
        <v>77.98</v>
      </c>
      <c r="K30" s="57">
        <f t="shared" si="3"/>
        <v>154.9</v>
      </c>
      <c r="L30" s="56">
        <f>L31+L32</f>
        <v>45.332999999999998</v>
      </c>
      <c r="M30" s="54">
        <f>M31+M32</f>
        <v>36</v>
      </c>
      <c r="N30" s="54">
        <f>N31+N32</f>
        <v>36</v>
      </c>
      <c r="O30" s="57">
        <f t="shared" si="4"/>
        <v>72</v>
      </c>
      <c r="P30" s="97">
        <f>P31+P32</f>
        <v>50.8</v>
      </c>
      <c r="Q30" s="98">
        <f>Q31+Q32</f>
        <v>20.9</v>
      </c>
      <c r="R30" s="98">
        <f>R31+R32</f>
        <v>10.9</v>
      </c>
      <c r="S30" s="99">
        <f t="shared" si="12"/>
        <v>31.799999999999997</v>
      </c>
      <c r="T30" s="100">
        <f>T31+T32</f>
        <v>151.238</v>
      </c>
      <c r="U30" s="98">
        <f>U31+U32</f>
        <v>75.19</v>
      </c>
      <c r="V30" s="98">
        <f>V31+V32</f>
        <v>80.45</v>
      </c>
      <c r="W30" s="101">
        <f t="shared" si="8"/>
        <v>155.63999999999999</v>
      </c>
      <c r="X30" s="100">
        <f>X31+X32</f>
        <v>72</v>
      </c>
      <c r="Y30" s="98">
        <f>Y31+Y32</f>
        <v>18</v>
      </c>
      <c r="Z30" s="98">
        <f>Z31+Z32</f>
        <v>18</v>
      </c>
      <c r="AA30" s="101">
        <f t="shared" si="9"/>
        <v>36</v>
      </c>
    </row>
    <row r="31" spans="1:27" x14ac:dyDescent="0.25">
      <c r="A31" s="67"/>
      <c r="B31" s="69" t="s">
        <v>49</v>
      </c>
      <c r="C31" s="32" t="s">
        <v>4</v>
      </c>
      <c r="D31" s="43">
        <v>18.946999999999999</v>
      </c>
      <c r="E31" s="48">
        <v>16.600000000000001</v>
      </c>
      <c r="F31" s="49">
        <f>44.55-E31</f>
        <v>27.949999999999996</v>
      </c>
      <c r="G31" s="45">
        <f t="shared" si="2"/>
        <v>44.55</v>
      </c>
      <c r="H31" s="46">
        <v>157.6</v>
      </c>
      <c r="I31" s="48">
        <v>76.92</v>
      </c>
      <c r="J31" s="49">
        <f>154.9-I31</f>
        <v>77.98</v>
      </c>
      <c r="K31" s="47">
        <f t="shared" si="3"/>
        <v>154.9</v>
      </c>
      <c r="L31" s="46">
        <v>45.332999999999998</v>
      </c>
      <c r="M31" s="48">
        <v>36</v>
      </c>
      <c r="N31" s="49">
        <f>72-M31</f>
        <v>36</v>
      </c>
      <c r="O31" s="47">
        <f t="shared" si="4"/>
        <v>72</v>
      </c>
      <c r="P31" s="89">
        <v>50.8</v>
      </c>
      <c r="Q31" s="95">
        <v>20.9</v>
      </c>
      <c r="R31" s="96">
        <v>10.9</v>
      </c>
      <c r="S31" s="91">
        <f t="shared" si="12"/>
        <v>31.799999999999997</v>
      </c>
      <c r="T31" s="94">
        <v>151.238</v>
      </c>
      <c r="U31" s="95">
        <v>75.19</v>
      </c>
      <c r="V31" s="96">
        <v>80.45</v>
      </c>
      <c r="W31" s="93">
        <f t="shared" si="8"/>
        <v>155.63999999999999</v>
      </c>
      <c r="X31" s="94">
        <v>72</v>
      </c>
      <c r="Y31" s="95">
        <v>18</v>
      </c>
      <c r="Z31" s="96">
        <v>18</v>
      </c>
      <c r="AA31" s="93">
        <f t="shared" si="9"/>
        <v>36</v>
      </c>
    </row>
    <row r="32" spans="1:27" x14ac:dyDescent="0.25">
      <c r="A32" s="75"/>
      <c r="B32" s="76" t="s">
        <v>56</v>
      </c>
      <c r="C32" s="77" t="s">
        <v>4</v>
      </c>
      <c r="D32" s="78"/>
      <c r="E32" s="79"/>
      <c r="F32" s="80"/>
      <c r="G32" s="81">
        <f t="shared" si="2"/>
        <v>0</v>
      </c>
      <c r="H32" s="82"/>
      <c r="I32" s="79"/>
      <c r="J32" s="80"/>
      <c r="K32" s="81">
        <f t="shared" si="3"/>
        <v>0</v>
      </c>
      <c r="L32" s="82"/>
      <c r="M32" s="79"/>
      <c r="N32" s="80"/>
      <c r="O32" s="81">
        <f t="shared" si="4"/>
        <v>0</v>
      </c>
      <c r="P32" s="108"/>
      <c r="Q32" s="109"/>
      <c r="R32" s="110"/>
      <c r="S32" s="111">
        <f t="shared" si="12"/>
        <v>0</v>
      </c>
      <c r="T32" s="112"/>
      <c r="U32" s="109"/>
      <c r="V32" s="110"/>
      <c r="W32" s="111">
        <f t="shared" si="8"/>
        <v>0</v>
      </c>
      <c r="X32" s="112"/>
      <c r="Y32" s="109"/>
      <c r="Z32" s="110"/>
      <c r="AA32" s="111">
        <f t="shared" si="9"/>
        <v>0</v>
      </c>
    </row>
    <row r="34" spans="16:27" x14ac:dyDescent="0.25"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</sheetData>
  <mergeCells count="20">
    <mergeCell ref="Y5:AA5"/>
    <mergeCell ref="P2:AA2"/>
    <mergeCell ref="P3:S3"/>
    <mergeCell ref="T3:W3"/>
    <mergeCell ref="X3:AA3"/>
    <mergeCell ref="P4:AA4"/>
    <mergeCell ref="Q5:S5"/>
    <mergeCell ref="U5:W5"/>
    <mergeCell ref="A1:C1"/>
    <mergeCell ref="D3:G3"/>
    <mergeCell ref="B2:B6"/>
    <mergeCell ref="A2:A6"/>
    <mergeCell ref="C2:C6"/>
    <mergeCell ref="D2:O2"/>
    <mergeCell ref="D4:O4"/>
    <mergeCell ref="E5:G5"/>
    <mergeCell ref="I5:K5"/>
    <mergeCell ref="M5:O5"/>
    <mergeCell ref="H3:K3"/>
    <mergeCell ref="L3:O3"/>
  </mergeCells>
  <phoneticPr fontId="6" type="noConversion"/>
  <printOptions horizontalCentered="1"/>
  <pageMargins left="0.39370078740157483" right="0.39370078740157483" top="1.1811023622047245" bottom="0.3937007874015748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9"/>
  <sheetViews>
    <sheetView tabSelected="1" zoomScaleSheetLayoutView="80" workbookViewId="0">
      <selection activeCell="J16" sqref="J16:K16"/>
    </sheetView>
  </sheetViews>
  <sheetFormatPr defaultColWidth="9.140625" defaultRowHeight="15" x14ac:dyDescent="0.25"/>
  <cols>
    <col min="1" max="1" width="5.5703125" style="1" customWidth="1"/>
    <col min="2" max="2" width="34.140625" style="1" customWidth="1"/>
    <col min="3" max="3" width="16.28515625" style="1" bestFit="1" customWidth="1"/>
    <col min="4" max="6" width="10.42578125" style="1" customWidth="1"/>
    <col min="7" max="7" width="33.7109375" style="1" customWidth="1"/>
    <col min="8" max="8" width="12" style="1" customWidth="1"/>
    <col min="9" max="11" width="10.42578125" style="1" customWidth="1"/>
    <col min="12" max="16384" width="9.140625" style="1"/>
  </cols>
  <sheetData>
    <row r="1" spans="1:11" ht="20.25" customHeight="1" x14ac:dyDescent="0.25">
      <c r="A1" s="133" t="s">
        <v>64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16.5" customHeight="1" x14ac:dyDescent="0.25">
      <c r="A2" s="134" t="s">
        <v>5</v>
      </c>
      <c r="B2" s="144" t="s">
        <v>65</v>
      </c>
      <c r="C2" s="142"/>
      <c r="D2" s="142"/>
      <c r="E2" s="142"/>
      <c r="F2" s="143"/>
      <c r="G2" s="142" t="s">
        <v>66</v>
      </c>
      <c r="H2" s="142"/>
      <c r="I2" s="142"/>
      <c r="J2" s="142"/>
      <c r="K2" s="143"/>
    </row>
    <row r="3" spans="1:11" ht="16.5" customHeight="1" x14ac:dyDescent="0.25">
      <c r="A3" s="135"/>
      <c r="B3" s="144" t="s">
        <v>73</v>
      </c>
      <c r="C3" s="142"/>
      <c r="D3" s="142"/>
      <c r="E3" s="142"/>
      <c r="F3" s="142"/>
      <c r="G3" s="142"/>
      <c r="H3" s="142"/>
      <c r="I3" s="142"/>
      <c r="J3" s="142"/>
      <c r="K3" s="143"/>
    </row>
    <row r="4" spans="1:11" ht="18" customHeight="1" x14ac:dyDescent="0.25">
      <c r="A4" s="135"/>
      <c r="B4" s="134" t="s">
        <v>6</v>
      </c>
      <c r="C4" s="137" t="s">
        <v>7</v>
      </c>
      <c r="D4" s="140" t="s">
        <v>8</v>
      </c>
      <c r="E4" s="140"/>
      <c r="F4" s="140"/>
      <c r="G4" s="134" t="s">
        <v>6</v>
      </c>
      <c r="H4" s="137" t="s">
        <v>7</v>
      </c>
      <c r="I4" s="140" t="s">
        <v>8</v>
      </c>
      <c r="J4" s="140"/>
      <c r="K4" s="140"/>
    </row>
    <row r="5" spans="1:11" ht="18" customHeight="1" x14ac:dyDescent="0.25">
      <c r="A5" s="135"/>
      <c r="B5" s="135"/>
      <c r="C5" s="138"/>
      <c r="D5" s="141" t="s">
        <v>11</v>
      </c>
      <c r="E5" s="141" t="s">
        <v>12</v>
      </c>
      <c r="F5" s="141" t="s">
        <v>13</v>
      </c>
      <c r="G5" s="135"/>
      <c r="H5" s="138"/>
      <c r="I5" s="141" t="s">
        <v>11</v>
      </c>
      <c r="J5" s="141" t="s">
        <v>12</v>
      </c>
      <c r="K5" s="141" t="s">
        <v>13</v>
      </c>
    </row>
    <row r="6" spans="1:11" ht="18" customHeight="1" x14ac:dyDescent="0.25">
      <c r="A6" s="136"/>
      <c r="B6" s="136"/>
      <c r="C6" s="139"/>
      <c r="D6" s="141"/>
      <c r="E6" s="141"/>
      <c r="F6" s="141"/>
      <c r="G6" s="136"/>
      <c r="H6" s="139"/>
      <c r="I6" s="141"/>
      <c r="J6" s="141"/>
      <c r="K6" s="141"/>
    </row>
    <row r="7" spans="1:11" x14ac:dyDescent="0.25">
      <c r="A7" s="8">
        <v>1</v>
      </c>
      <c r="B7" s="8">
        <f>A7+1</f>
        <v>2</v>
      </c>
      <c r="C7" s="8">
        <f t="shared" ref="C7:K7" si="0">B7+1</f>
        <v>3</v>
      </c>
      <c r="D7" s="8">
        <f t="shared" si="0"/>
        <v>4</v>
      </c>
      <c r="E7" s="8">
        <f t="shared" si="0"/>
        <v>5</v>
      </c>
      <c r="F7" s="8">
        <f t="shared" si="0"/>
        <v>6</v>
      </c>
      <c r="G7" s="8">
        <f t="shared" si="0"/>
        <v>7</v>
      </c>
      <c r="H7" s="8">
        <f t="shared" si="0"/>
        <v>8</v>
      </c>
      <c r="I7" s="8">
        <f t="shared" si="0"/>
        <v>9</v>
      </c>
      <c r="J7" s="8">
        <f t="shared" si="0"/>
        <v>10</v>
      </c>
      <c r="K7" s="8">
        <f t="shared" si="0"/>
        <v>11</v>
      </c>
    </row>
    <row r="8" spans="1:11" s="21" customFormat="1" ht="20.25" customHeight="1" x14ac:dyDescent="0.2">
      <c r="A8" s="6" t="s">
        <v>1</v>
      </c>
      <c r="B8" s="7" t="s">
        <v>9</v>
      </c>
      <c r="C8" s="24" t="s">
        <v>10</v>
      </c>
      <c r="D8" s="29">
        <v>185.84847808310752</v>
      </c>
      <c r="E8" s="29">
        <v>953.29105961186679</v>
      </c>
      <c r="F8" s="29">
        <v>2269.9694044834541</v>
      </c>
      <c r="G8" s="7" t="s">
        <v>9</v>
      </c>
      <c r="H8" s="24" t="s">
        <v>10</v>
      </c>
      <c r="I8" s="29">
        <v>478.05733800000002</v>
      </c>
      <c r="J8" s="29">
        <v>1840.7870494000001</v>
      </c>
      <c r="K8" s="29">
        <v>5505.6025499999996</v>
      </c>
    </row>
    <row r="9" spans="1:11" ht="21" customHeight="1" x14ac:dyDescent="0.25">
      <c r="A9" s="2"/>
      <c r="B9" s="3"/>
      <c r="C9" s="4"/>
      <c r="D9" s="5"/>
      <c r="G9" s="3"/>
      <c r="H9" s="4"/>
      <c r="I9" s="5"/>
    </row>
  </sheetData>
  <mergeCells count="17">
    <mergeCell ref="K5:K6"/>
    <mergeCell ref="A1:K1"/>
    <mergeCell ref="B4:B6"/>
    <mergeCell ref="C4:C6"/>
    <mergeCell ref="D4:F4"/>
    <mergeCell ref="D5:D6"/>
    <mergeCell ref="E5:E6"/>
    <mergeCell ref="F5:F6"/>
    <mergeCell ref="G2:K2"/>
    <mergeCell ref="G4:G6"/>
    <mergeCell ref="B3:K3"/>
    <mergeCell ref="A2:A6"/>
    <mergeCell ref="B2:F2"/>
    <mergeCell ref="H4:H6"/>
    <mergeCell ref="I4:K4"/>
    <mergeCell ref="I5:I6"/>
    <mergeCell ref="J5:J6"/>
  </mergeCells>
  <phoneticPr fontId="6" type="noConversion"/>
  <printOptions horizontalCentered="1"/>
  <pageMargins left="0.39370078740157483" right="0.39370078740157483" top="1.1811023622047245" bottom="0.39370078740157483" header="0" footer="0"/>
  <pageSetup paperSize="9" scale="86" orientation="landscape" r:id="rId1"/>
  <headerFooter alignWithMargins="0"/>
  <rowBreaks count="2" manualBreakCount="2">
    <brk id="23" max="16383" man="1"/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2021-04-05T00:23:29Z</cp:lastPrinted>
  <dcterms:created xsi:type="dcterms:W3CDTF">1996-10-08T23:32:33Z</dcterms:created>
  <dcterms:modified xsi:type="dcterms:W3CDTF">2022-06-06T02:58:42Z</dcterms:modified>
</cp:coreProperties>
</file>