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always" codeName="ЭтаКнига" defaultThemeVersion="124226"/>
  <bookViews>
    <workbookView xWindow="12345" yWindow="150" windowWidth="16320" windowHeight="12165"/>
  </bookViews>
  <sheets>
    <sheet name="разд 1" sheetId="19" r:id="rId1"/>
    <sheet name="разд 2" sheetId="20" r:id="rId2"/>
    <sheet name="разд 3,4" sheetId="21" r:id="rId3"/>
    <sheet name="разд 5" sheetId="22" r:id="rId4"/>
  </sheets>
  <externalReferences>
    <externalReference r:id="rId5"/>
    <externalReference r:id="rId6"/>
    <externalReference r:id="rId7"/>
  </externalReferences>
  <definedNames>
    <definedName name="_xlnm.Print_Area" localSheetId="1">'разд 2'!$A$1:$R$40</definedName>
  </definedNames>
  <calcPr calcId="145621"/>
</workbook>
</file>

<file path=xl/calcChain.xml><?xml version="1.0" encoding="utf-8"?>
<calcChain xmlns="http://schemas.openxmlformats.org/spreadsheetml/2006/main">
  <c r="G19" i="21" l="1"/>
  <c r="D14" i="22" l="1"/>
  <c r="D11" i="22" l="1"/>
  <c r="E11" i="22" l="1"/>
  <c r="F11" i="22" s="1"/>
  <c r="G11" i="22" s="1"/>
  <c r="H11" i="22" s="1"/>
  <c r="H9" i="22" l="1"/>
  <c r="G9" i="22"/>
  <c r="F9" i="22"/>
  <c r="E9" i="22"/>
  <c r="D9" i="22"/>
  <c r="E6" i="22"/>
  <c r="D6" i="22"/>
  <c r="F6" i="22" l="1"/>
  <c r="G6" i="22" l="1"/>
  <c r="H6" i="22"/>
  <c r="E14" i="22" l="1"/>
  <c r="F14" i="22" s="1"/>
  <c r="G14" i="22" s="1"/>
  <c r="H14" i="22" s="1"/>
  <c r="R36" i="20" l="1"/>
  <c r="Q36" i="20"/>
  <c r="P36" i="20"/>
  <c r="R35" i="20"/>
  <c r="R32" i="20"/>
  <c r="R31" i="20"/>
  <c r="R30" i="20"/>
  <c r="Q30" i="20"/>
  <c r="P30" i="20"/>
  <c r="R29" i="20"/>
  <c r="R28" i="20"/>
  <c r="Q27" i="20"/>
  <c r="P27" i="20"/>
  <c r="P23" i="20" s="1"/>
  <c r="R26" i="20"/>
  <c r="R25" i="20"/>
  <c r="Q24" i="20"/>
  <c r="P24" i="20"/>
  <c r="R20" i="20"/>
  <c r="R19" i="20"/>
  <c r="R18" i="20"/>
  <c r="Q17" i="20"/>
  <c r="P17" i="20"/>
  <c r="R15" i="20"/>
  <c r="R14" i="20"/>
  <c r="R13" i="20"/>
  <c r="Q13" i="20"/>
  <c r="P13" i="20"/>
  <c r="O36" i="20"/>
  <c r="N36" i="20"/>
  <c r="M36" i="20"/>
  <c r="O35" i="20"/>
  <c r="O32" i="20"/>
  <c r="O31" i="20"/>
  <c r="N30" i="20"/>
  <c r="M30" i="20"/>
  <c r="O29" i="20"/>
  <c r="O28" i="20"/>
  <c r="N27" i="20"/>
  <c r="M27" i="20"/>
  <c r="O26" i="20"/>
  <c r="O25" i="20"/>
  <c r="O24" i="20"/>
  <c r="N24" i="20"/>
  <c r="N23" i="20" s="1"/>
  <c r="M24" i="20"/>
  <c r="M23" i="20" s="1"/>
  <c r="O20" i="20"/>
  <c r="O19" i="20"/>
  <c r="O18" i="20"/>
  <c r="O17" i="20" s="1"/>
  <c r="N17" i="20"/>
  <c r="M17" i="20"/>
  <c r="O15" i="20"/>
  <c r="O14" i="20"/>
  <c r="O13" i="20" s="1"/>
  <c r="N13" i="20"/>
  <c r="M13" i="20"/>
  <c r="O30" i="20" l="1"/>
  <c r="R24" i="20"/>
  <c r="R27" i="20"/>
  <c r="R17" i="20"/>
  <c r="R23" i="20"/>
  <c r="O27" i="20"/>
  <c r="O23" i="20" s="1"/>
  <c r="Q23" i="20"/>
  <c r="L24" i="21"/>
  <c r="L26" i="21" s="1"/>
  <c r="N24" i="21" l="1"/>
  <c r="O24" i="21" l="1"/>
  <c r="M24" i="21" s="1"/>
  <c r="M26" i="21" s="1"/>
  <c r="H11" i="20" l="1"/>
  <c r="K11" i="20" s="1"/>
  <c r="N11" i="20" s="1"/>
  <c r="Q11" i="20" s="1"/>
  <c r="G11" i="20"/>
  <c r="J11" i="20" s="1"/>
  <c r="M11" i="20" s="1"/>
  <c r="O11" i="20" l="1"/>
  <c r="P11" i="20"/>
  <c r="R11" i="20" s="1"/>
  <c r="L11" i="20"/>
  <c r="L36" i="20" l="1"/>
  <c r="K36" i="20"/>
  <c r="J36" i="20"/>
  <c r="I36" i="20"/>
  <c r="H36" i="20"/>
  <c r="G36" i="20"/>
  <c r="F36" i="20"/>
  <c r="E36" i="20"/>
  <c r="D36" i="20"/>
  <c r="L35" i="20"/>
  <c r="I35" i="20"/>
  <c r="F35" i="20"/>
  <c r="L32" i="20"/>
  <c r="I32" i="20"/>
  <c r="F32" i="20"/>
  <c r="F30" i="20" s="1"/>
  <c r="L31" i="20"/>
  <c r="I31" i="20"/>
  <c r="F31" i="20"/>
  <c r="K30" i="20"/>
  <c r="J30" i="20"/>
  <c r="H30" i="20"/>
  <c r="G30" i="20"/>
  <c r="E30" i="20"/>
  <c r="D30" i="20"/>
  <c r="L29" i="20"/>
  <c r="I29" i="20"/>
  <c r="F29" i="20"/>
  <c r="L28" i="20"/>
  <c r="L27" i="20" s="1"/>
  <c r="I28" i="20"/>
  <c r="I27" i="20" s="1"/>
  <c r="F28" i="20"/>
  <c r="K27" i="20"/>
  <c r="J27" i="20"/>
  <c r="H27" i="20"/>
  <c r="G27" i="20"/>
  <c r="E27" i="20"/>
  <c r="E23" i="20" s="1"/>
  <c r="D27" i="20"/>
  <c r="L26" i="20"/>
  <c r="I26" i="20"/>
  <c r="F26" i="20"/>
  <c r="L25" i="20"/>
  <c r="I25" i="20"/>
  <c r="F25" i="20"/>
  <c r="F24" i="20" s="1"/>
  <c r="K24" i="20"/>
  <c r="J24" i="20"/>
  <c r="J23" i="20" s="1"/>
  <c r="I24" i="20"/>
  <c r="H24" i="20"/>
  <c r="H23" i="20" s="1"/>
  <c r="G24" i="20"/>
  <c r="G23" i="20" s="1"/>
  <c r="E24" i="20"/>
  <c r="D24" i="20"/>
  <c r="L20" i="20"/>
  <c r="I20" i="20"/>
  <c r="F20" i="20"/>
  <c r="L19" i="20"/>
  <c r="I19" i="20"/>
  <c r="F19" i="20"/>
  <c r="L18" i="20"/>
  <c r="L17" i="20" s="1"/>
  <c r="I18" i="20"/>
  <c r="I17" i="20" s="1"/>
  <c r="F18" i="20"/>
  <c r="F17" i="20" s="1"/>
  <c r="K17" i="20"/>
  <c r="J17" i="20"/>
  <c r="H17" i="20"/>
  <c r="G17" i="20"/>
  <c r="E17" i="20"/>
  <c r="D17" i="20"/>
  <c r="L15" i="20"/>
  <c r="I15" i="20"/>
  <c r="F15" i="20"/>
  <c r="L14" i="20"/>
  <c r="I14" i="20"/>
  <c r="F14" i="20"/>
  <c r="F13" i="20" s="1"/>
  <c r="K13" i="20"/>
  <c r="J13" i="20"/>
  <c r="I13" i="20"/>
  <c r="H13" i="20"/>
  <c r="G13" i="20"/>
  <c r="E13" i="20"/>
  <c r="D13" i="20"/>
  <c r="I11" i="20"/>
  <c r="F11" i="20"/>
  <c r="K6" i="20"/>
  <c r="L6" i="20" s="1"/>
  <c r="M6" i="20" s="1"/>
  <c r="N6" i="20" s="1"/>
  <c r="O6" i="20" s="1"/>
  <c r="P6" i="20" s="1"/>
  <c r="Q6" i="20" s="1"/>
  <c r="R6" i="20" s="1"/>
  <c r="H6" i="20"/>
  <c r="I6" i="20" s="1"/>
  <c r="K23" i="20" l="1"/>
  <c r="L30" i="20"/>
  <c r="F27" i="20"/>
  <c r="L24" i="20"/>
  <c r="L23" i="20" s="1"/>
  <c r="L13" i="20"/>
  <c r="D23" i="20"/>
  <c r="I30" i="20"/>
  <c r="F23" i="20"/>
  <c r="I23" i="20"/>
  <c r="N23" i="21" l="1"/>
  <c r="N26" i="21" s="1"/>
  <c r="O26" i="21" s="1"/>
  <c r="G10" i="20" l="1"/>
  <c r="F10" i="20"/>
  <c r="D12" i="20"/>
  <c r="D16" i="20" s="1"/>
  <c r="D21" i="20" s="1"/>
  <c r="D34" i="20" s="1"/>
  <c r="H10" i="20"/>
  <c r="E12" i="20"/>
  <c r="E16" i="20" s="1"/>
  <c r="E21" i="20" s="1"/>
  <c r="E34" i="20" s="1"/>
  <c r="E33" i="20" s="1"/>
  <c r="E22" i="20" s="1"/>
  <c r="F12" i="20" l="1"/>
  <c r="F16" i="20" s="1"/>
  <c r="F21" i="20" s="1"/>
  <c r="D15" i="22"/>
  <c r="D13" i="22" s="1"/>
  <c r="K10" i="20"/>
  <c r="H12" i="20"/>
  <c r="H16" i="20" s="1"/>
  <c r="H21" i="20" s="1"/>
  <c r="H34" i="20" s="1"/>
  <c r="H33" i="20" s="1"/>
  <c r="H22" i="20" s="1"/>
  <c r="F34" i="20"/>
  <c r="F33" i="20" s="1"/>
  <c r="F22" i="20" s="1"/>
  <c r="D33" i="20"/>
  <c r="D22" i="20" s="1"/>
  <c r="J10" i="20"/>
  <c r="I10" i="20"/>
  <c r="G12" i="20"/>
  <c r="G16" i="20" s="1"/>
  <c r="G21" i="20" s="1"/>
  <c r="G34" i="20" s="1"/>
  <c r="I12" i="20" l="1"/>
  <c r="I16" i="20" s="1"/>
  <c r="I21" i="20" s="1"/>
  <c r="E15" i="22"/>
  <c r="E13" i="22" s="1"/>
  <c r="I34" i="20"/>
  <c r="I33" i="20" s="1"/>
  <c r="I22" i="20" s="1"/>
  <c r="G33" i="20"/>
  <c r="G22" i="20" s="1"/>
  <c r="L10" i="20"/>
  <c r="M10" i="20"/>
  <c r="J12" i="20"/>
  <c r="J16" i="20" s="1"/>
  <c r="J21" i="20" s="1"/>
  <c r="J34" i="20" s="1"/>
  <c r="N10" i="20"/>
  <c r="K12" i="20"/>
  <c r="K16" i="20" s="1"/>
  <c r="K21" i="20" s="1"/>
  <c r="K34" i="20" s="1"/>
  <c r="K33" i="20" s="1"/>
  <c r="K22" i="20" s="1"/>
  <c r="L12" i="20" l="1"/>
  <c r="L16" i="20" s="1"/>
  <c r="L21" i="20" s="1"/>
  <c r="F15" i="22"/>
  <c r="F13" i="22" s="1"/>
  <c r="Q10" i="20"/>
  <c r="Q12" i="20" s="1"/>
  <c r="Q16" i="20" s="1"/>
  <c r="Q21" i="20" s="1"/>
  <c r="Q34" i="20" s="1"/>
  <c r="Q33" i="20" s="1"/>
  <c r="Q22" i="20" s="1"/>
  <c r="N12" i="20"/>
  <c r="N16" i="20" s="1"/>
  <c r="N21" i="20" s="1"/>
  <c r="N34" i="20" s="1"/>
  <c r="N33" i="20" s="1"/>
  <c r="N22" i="20" s="1"/>
  <c r="J33" i="20"/>
  <c r="J22" i="20" s="1"/>
  <c r="L34" i="20"/>
  <c r="L33" i="20" s="1"/>
  <c r="L22" i="20" s="1"/>
  <c r="M12" i="20"/>
  <c r="M16" i="20" s="1"/>
  <c r="M21" i="20" s="1"/>
  <c r="M34" i="20" s="1"/>
  <c r="P10" i="20"/>
  <c r="O10" i="20"/>
  <c r="O12" i="20" l="1"/>
  <c r="O16" i="20" s="1"/>
  <c r="O21" i="20" s="1"/>
  <c r="G15" i="22"/>
  <c r="G13" i="22" s="1"/>
  <c r="R10" i="20"/>
  <c r="P12" i="20"/>
  <c r="P16" i="20" s="1"/>
  <c r="P21" i="20" s="1"/>
  <c r="P34" i="20" s="1"/>
  <c r="O34" i="20"/>
  <c r="O33" i="20" s="1"/>
  <c r="O22" i="20" s="1"/>
  <c r="M33" i="20"/>
  <c r="M22" i="20" s="1"/>
  <c r="R12" i="20" l="1"/>
  <c r="R16" i="20" s="1"/>
  <c r="R21" i="20" s="1"/>
  <c r="H15" i="22"/>
  <c r="H13" i="22" s="1"/>
  <c r="R34" i="20"/>
  <c r="R33" i="20" s="1"/>
  <c r="R22" i="20" s="1"/>
  <c r="P33" i="20"/>
  <c r="P22" i="20" s="1"/>
  <c r="H25" i="21" l="1"/>
  <c r="G25" i="21" l="1"/>
  <c r="F25" i="21" l="1"/>
  <c r="D25" i="21" l="1"/>
  <c r="E25" i="21" l="1"/>
</calcChain>
</file>

<file path=xl/sharedStrings.xml><?xml version="1.0" encoding="utf-8"?>
<sst xmlns="http://schemas.openxmlformats.org/spreadsheetml/2006/main" count="206" uniqueCount="122">
  <si>
    <t>I</t>
  </si>
  <si>
    <t>%</t>
  </si>
  <si>
    <t>II</t>
  </si>
  <si>
    <t>1.1</t>
  </si>
  <si>
    <t>1.2</t>
  </si>
  <si>
    <t>2</t>
  </si>
  <si>
    <t>Наименование</t>
  </si>
  <si>
    <t>1</t>
  </si>
  <si>
    <t>Единица измерения</t>
  </si>
  <si>
    <t>1.</t>
  </si>
  <si>
    <t>2.</t>
  </si>
  <si>
    <t>3.</t>
  </si>
  <si>
    <t>4.</t>
  </si>
  <si>
    <t>5.</t>
  </si>
  <si>
    <t>6.</t>
  </si>
  <si>
    <t>ПРОИЗВОДСТВЕННАЯ ПРОГРАММА</t>
  </si>
  <si>
    <t>куб.м</t>
  </si>
  <si>
    <t>Наименование мероприятий</t>
  </si>
  <si>
    <t>Финансовые потребности на реализацию мероприятия, тыс.руб.</t>
  </si>
  <si>
    <t>Итого:</t>
  </si>
  <si>
    <t>Раздел 4. Объем финансовых потребностей, необходимых для реализации производственной программы</t>
  </si>
  <si>
    <t>№              п/п</t>
  </si>
  <si>
    <t>Величина показателя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</si>
  <si>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</si>
  <si>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t>Наименование показателя</t>
  </si>
  <si>
    <t>Значение показателя</t>
  </si>
  <si>
    <t>Показатели надежности и бесперебойности водоснабжения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</si>
  <si>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</si>
  <si>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</si>
  <si>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</si>
  <si>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</si>
  <si>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</si>
  <si>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2.1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</si>
  <si>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</si>
  <si>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2.2</t>
  </si>
  <si>
    <t>Показатели эффективности использования ресурсов, в том числе уровень потерь воды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</si>
  <si>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</si>
  <si>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кВт.ч/куб.м</t>
  </si>
  <si>
    <t>общее количество электрической энергии, потребляемой в технологическом процессе подготовки питьевой воды</t>
  </si>
  <si>
    <t>тыс.кВт.ч</t>
  </si>
  <si>
    <t>общий объем питьевой воды, в отношении которой осуществляется водоподготовка</t>
  </si>
  <si>
    <t>тыс.куб.м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</si>
  <si>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</si>
  <si>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</si>
  <si>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</si>
  <si>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</si>
  <si>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</si>
  <si>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</si>
  <si>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№
п/п</t>
  </si>
  <si>
    <t>1 полугодие</t>
  </si>
  <si>
    <t>2 полугодие</t>
  </si>
  <si>
    <t>год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</si>
  <si>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</si>
  <si>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</si>
  <si>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</si>
  <si>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</si>
  <si>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</si>
  <si>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</si>
  <si>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</si>
  <si>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</si>
  <si>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</si>
  <si>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</si>
  <si>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</si>
  <si>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6.1.</t>
  </si>
  <si>
    <t>в т.ч. межцеховый оборот:</t>
  </si>
  <si>
    <t>6.1.1</t>
  </si>
  <si>
    <t xml:space="preserve">  на прочие производственные нужды</t>
  </si>
  <si>
    <t>7.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</si>
  <si>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</si>
  <si>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</si>
  <si>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</si>
  <si>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</si>
  <si>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</si>
  <si>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</si>
  <si>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</si>
  <si>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</si>
  <si>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</si>
  <si>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</si>
  <si>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</si>
  <si>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</si>
  <si>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</si>
  <si>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Показатели прозводственной деятельности</t>
  </si>
  <si>
    <t>ПЛАН</t>
  </si>
  <si>
    <t>8.</t>
  </si>
  <si>
    <t>Объем воды, отпускаемой новым абонентам</t>
  </si>
  <si>
    <t>8.1</t>
  </si>
  <si>
    <t>Увеличение отпуска технической воды в связи с подключением абонентов</t>
  </si>
  <si>
    <t>8.2</t>
  </si>
  <si>
    <t>Снижение отпуска технической воды в связи с прекращением водоснабжения</t>
  </si>
  <si>
    <t>9.</t>
  </si>
  <si>
    <t>Изменение объема отпуска технической воды в связи с изменением нормативов потребления и установкой приборов учета</t>
  </si>
  <si>
    <t>10.</t>
  </si>
  <si>
    <t>Темп изменения потребления воды</t>
  </si>
  <si>
    <t>Раздел 2. Баланс водоснабжения (питьевая вода (питьевое водоснабжение))</t>
  </si>
  <si>
    <t>3.2. План мероприятий по энергосбережению и повышению энергетической эффективности, в том числе по снижению потерь воды при транспортировке</t>
  </si>
  <si>
    <t>Объем финансоваых потреблностей</t>
  </si>
  <si>
    <t>тыс. рублей</t>
  </si>
  <si>
    <t>1 мес</t>
  </si>
  <si>
    <t>6 мес</t>
  </si>
  <si>
    <t>5 мес</t>
  </si>
  <si>
    <t>тариф</t>
  </si>
  <si>
    <t>V</t>
  </si>
  <si>
    <t>НВВ</t>
  </si>
  <si>
    <t>2024 год</t>
  </si>
  <si>
    <t>2025 год</t>
  </si>
  <si>
    <t>2026 год</t>
  </si>
  <si>
    <t>2027 год</t>
  </si>
  <si>
    <t>2028 год</t>
  </si>
  <si>
    <t>Полезный отпуск питьевой воды, всего</t>
  </si>
  <si>
    <t>Отпуск питьевой воды, всего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</si>
  <si>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</si>
  <si>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t>Модернизация системы наружного освещения</t>
  </si>
  <si>
    <t>ООО  «АКВАНИКА-ПЕВЕК»</t>
  </si>
  <si>
    <t>689000, Чукотский автономный округ, г. Анадырь, ул. Отке, д.4</t>
  </si>
  <si>
    <t>в сфере холодного водоснабжения (питьевая вода (питьевое водоснабжение)) 
ООО «АКВАНИКА-ПЕВЕК» на 2024-2028 годы</t>
  </si>
  <si>
    <t xml:space="preserve"> 689000, Чукотский автономный округ, г. Анадырь, 
ул. Рультытегина 18</t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</si>
  <si>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</si>
  <si>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№            п/п</t>
  </si>
  <si>
    <t>Период реализации мероприятия</t>
  </si>
  <si>
    <t>-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</si>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</sst>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#,##0.000"/>
  </numFmts>
  <fonts count="18" x14ac:knownFonts="1">
    <font>
      <sz val="10"/>
      <name val="Arial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5" fontId="6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</cellStyleXfs>
  <cellXfs count="152">
    <xf numFmtId="0" fontId="0" fillId="0" borderId="0" xfId="0"/>
    <xf numFmtId="0" fontId="2" fillId="0" borderId="0" xfId="0" applyFont="1"/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6" xfId="6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9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9" applyFont="1" applyBorder="1" applyAlignment="1">
      <alignment horizontal="justify" vertical="top" wrapText="1"/>
    </xf>
    <xf numFmtId="0" fontId="8" fillId="0" borderId="4" xfId="9" applyFont="1" applyBorder="1" applyAlignment="1">
      <alignment horizontal="center" vertical="center" wrapText="1"/>
    </xf>
    <xf numFmtId="0" fontId="8" fillId="0" borderId="11" xfId="9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11" fillId="0" borderId="0" xfId="10" applyFont="1"/>
    <xf numFmtId="0" fontId="8" fillId="0" borderId="2" xfId="10" applyFont="1" applyBorder="1" applyAlignment="1">
      <alignment horizontal="left" vertical="center" wrapText="1"/>
    </xf>
    <xf numFmtId="0" fontId="4" fillId="0" borderId="2" xfId="8" applyFont="1" applyBorder="1" applyAlignment="1">
      <alignment horizontal="left" vertical="center"/>
    </xf>
    <xf numFmtId="0" fontId="8" fillId="0" borderId="0" xfId="10" applyFont="1"/>
    <xf numFmtId="0" fontId="4" fillId="0" borderId="2" xfId="8" applyFont="1" applyBorder="1" applyAlignment="1">
      <alignment horizontal="left" vertical="center" wrapText="1"/>
    </xf>
    <xf numFmtId="0" fontId="8" fillId="0" borderId="0" xfId="10" applyFont="1" applyBorder="1" applyAlignment="1">
      <alignment horizontal="left" vertical="center" wrapText="1"/>
    </xf>
    <xf numFmtId="0" fontId="4" fillId="0" borderId="0" xfId="8" applyFont="1" applyBorder="1" applyAlignment="1">
      <alignment horizontal="left" vertical="center"/>
    </xf>
    <xf numFmtId="0" fontId="9" fillId="0" borderId="0" xfId="10" applyFont="1"/>
    <xf numFmtId="0" fontId="4" fillId="0" borderId="0" xfId="8" applyFont="1" applyBorder="1" applyAlignment="1">
      <alignment horizontal="left"/>
    </xf>
    <xf numFmtId="0" fontId="9" fillId="0" borderId="0" xfId="10" applyFont="1" applyBorder="1" applyAlignment="1">
      <alignment horizontal="left"/>
    </xf>
    <xf numFmtId="0" fontId="2" fillId="0" borderId="2" xfId="8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166" fontId="15" fillId="0" borderId="2" xfId="8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166" fontId="2" fillId="2" borderId="2" xfId="8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66" fontId="15" fillId="2" borderId="2" xfId="8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3"/>
    </xf>
    <xf numFmtId="0" fontId="2" fillId="0" borderId="2" xfId="0" applyFont="1" applyBorder="1" applyAlignment="1">
      <alignment horizontal="right" vertical="center" wrapText="1"/>
    </xf>
    <xf numFmtId="0" fontId="14" fillId="0" borderId="0" xfId="0" applyFont="1"/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 shrinkToFit="1"/>
    </xf>
    <xf numFmtId="16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4" fontId="14" fillId="0" borderId="0" xfId="0" applyNumberFormat="1" applyFont="1"/>
    <xf numFmtId="166" fontId="12" fillId="0" borderId="0" xfId="0" applyNumberFormat="1" applyFont="1"/>
    <xf numFmtId="167" fontId="4" fillId="0" borderId="0" xfId="0" applyNumberFormat="1" applyFont="1"/>
    <xf numFmtId="0" fontId="6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2" fillId="4" borderId="0" xfId="0" applyFont="1" applyFill="1"/>
    <xf numFmtId="166" fontId="2" fillId="5" borderId="2" xfId="8" applyNumberFormat="1" applyFont="1" applyFill="1" applyBorder="1" applyAlignment="1">
      <alignment horizontal="center" vertical="center" wrapText="1"/>
    </xf>
    <xf numFmtId="166" fontId="15" fillId="5" borderId="2" xfId="8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vertical="center" wrapText="1"/>
    </xf>
    <xf numFmtId="164" fontId="8" fillId="0" borderId="3" xfId="9" applyNumberFormat="1" applyFont="1" applyFill="1" applyBorder="1" applyAlignment="1">
      <alignment horizontal="center" vertical="center" wrapText="1"/>
    </xf>
    <xf numFmtId="164" fontId="8" fillId="0" borderId="17" xfId="6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7" xfId="6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8" fillId="0" borderId="4" xfId="9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11" xfId="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0" xfId="8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8" applyFont="1" applyAlignment="1">
      <alignment horizontal="center"/>
    </xf>
    <xf numFmtId="0" fontId="12" fillId="0" borderId="0" xfId="8" applyFont="1" applyAlignment="1">
      <alignment horizontal="center" wrapText="1"/>
    </xf>
    <xf numFmtId="0" fontId="4" fillId="0" borderId="0" xfId="8" applyFont="1" applyAlignment="1">
      <alignment horizontal="center"/>
    </xf>
    <xf numFmtId="0" fontId="12" fillId="0" borderId="0" xfId="8" applyFont="1" applyAlignment="1">
      <alignment horizontal="center"/>
    </xf>
    <xf numFmtId="0" fontId="3" fillId="0" borderId="13" xfId="8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9" xfId="8" applyFont="1" applyBorder="1" applyAlignment="1">
      <alignment horizontal="center" vertical="center"/>
    </xf>
    <xf numFmtId="0" fontId="4" fillId="0" borderId="10" xfId="8" applyFont="1" applyBorder="1" applyAlignment="1">
      <alignment horizontal="center" vertical="center"/>
    </xf>
    <xf numFmtId="0" fontId="4" fillId="0" borderId="8" xfId="8" applyFont="1" applyBorder="1" applyAlignment="1">
      <alignment horizontal="center" vertical="center"/>
    </xf>
    <xf numFmtId="0" fontId="3" fillId="0" borderId="9" xfId="8" applyFont="1" applyBorder="1" applyAlignment="1">
      <alignment horizontal="center"/>
    </xf>
    <xf numFmtId="0" fontId="3" fillId="0" borderId="10" xfId="8" applyFont="1" applyBorder="1" applyAlignment="1">
      <alignment horizontal="center"/>
    </xf>
    <xf numFmtId="0" fontId="3" fillId="0" borderId="8" xfId="8" applyFont="1" applyBorder="1" applyAlignment="1">
      <alignment horizontal="center"/>
    </xf>
    <xf numFmtId="0" fontId="14" fillId="3" borderId="10" xfId="8" applyFont="1" applyFill="1" applyBorder="1" applyAlignment="1">
      <alignment horizontal="center" vertical="top"/>
    </xf>
    <xf numFmtId="0" fontId="14" fillId="3" borderId="8" xfId="8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9" xfId="8" applyFont="1" applyFill="1" applyBorder="1" applyAlignment="1">
      <alignment horizontal="center" vertical="center" wrapText="1"/>
    </xf>
    <xf numFmtId="0" fontId="2" fillId="3" borderId="10" xfId="8" applyFont="1" applyFill="1" applyBorder="1" applyAlignment="1">
      <alignment horizontal="center" vertical="center" wrapText="1"/>
    </xf>
    <xf numFmtId="0" fontId="2" fillId="3" borderId="8" xfId="8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8" applyFont="1" applyBorder="1" applyAlignment="1">
      <alignment horizontal="left" vertical="center" wrapText="1"/>
    </xf>
    <xf numFmtId="0" fontId="4" fillId="0" borderId="10" xfId="8" applyFont="1" applyBorder="1" applyAlignment="1">
      <alignment horizontal="left" vertical="center" wrapText="1"/>
    </xf>
    <xf numFmtId="0" fontId="4" fillId="0" borderId="8" xfId="8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9" xfId="8" applyFont="1" applyBorder="1" applyAlignment="1">
      <alignment horizontal="center" vertical="center" wrapText="1"/>
    </xf>
    <xf numFmtId="0" fontId="4" fillId="0" borderId="8" xfId="8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justify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8" applyFont="1" applyBorder="1" applyAlignment="1">
      <alignment horizontal="left" wrapText="1"/>
    </xf>
    <xf numFmtId="0" fontId="4" fillId="0" borderId="15" xfId="8" applyFont="1" applyBorder="1" applyAlignment="1">
      <alignment horizontal="center" vertical="center" wrapText="1"/>
    </xf>
    <xf numFmtId="0" fontId="4" fillId="0" borderId="18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4" fillId="0" borderId="11" xfId="8" applyFont="1" applyBorder="1" applyAlignment="1">
      <alignment horizontal="center" vertical="center" wrapText="1"/>
    </xf>
    <xf numFmtId="0" fontId="4" fillId="0" borderId="10" xfId="8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0" xfId="8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</cellXfs>
  <cellStyles count="11">
    <cellStyle name="_цеховые" xfId="1"/>
    <cellStyle name="Обычный" xfId="0" builtinId="0"/>
    <cellStyle name="Обычный 2" xfId="2"/>
    <cellStyle name="Обычный 2_ООО Тепловая компания (печора)" xfId="8"/>
    <cellStyle name="Обычный 3" xfId="3"/>
    <cellStyle name="Обычный 5" xfId="9"/>
    <cellStyle name="Обычный_PP_PitWater" xfId="10"/>
    <cellStyle name="Процентный 2" xfId="4"/>
    <cellStyle name="Процентный 4" xfId="5"/>
    <cellStyle name="Стиль 1" xfId="6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42;&#1040;&#1053;&#1048;&#1050;&#1040;-&#1055;&#1045;&#1042;&#1045;&#1050;%20&#1042;&#1057;%202024-2028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42;&#1040;&#1053;&#1048;&#1050;&#1040;-&#1055;&#1045;&#1042;&#1045;&#1050;%20&#1042;&#1057;%202023%20&#1082;&#1086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56;&#1054;/&#1058;&#1072;&#1073;&#1083;&#1080;&#1094;&#1099;%20&#1082;%20&#1090;&#1072;&#1088;&#1080;&#1092;&#1091;%202024-2028%20&#1075;&#1075;%20excel/&#1055;&#1088;&#1080;&#1083;&#1086;&#1078;&#1077;&#1085;&#1080;&#1077;%206.2.%20&#1056;&#1072;&#1089;&#1093;&#1086;&#1076;&#1099;%20&#1085;&#1072;%20&#1101;&#1083;&#1077;&#1082;&#1090;&#1088;&#1080;&#1095;&#1077;&#1089;&#1082;&#1091;&#1102;%20&#1101;&#1085;&#1077;&#1088;&#1075;&#108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Певек"/>
      <sheetName val="формула"/>
      <sheetName val="Объем"/>
    </sheetNames>
    <sheetDataSet>
      <sheetData sheetId="0"/>
      <sheetData sheetId="1"/>
      <sheetData sheetId="2">
        <row r="14">
          <cell r="M14">
            <v>319041.14184799307</v>
          </cell>
        </row>
        <row r="110">
          <cell r="M110">
            <v>-11834.242113023058</v>
          </cell>
          <cell r="Q110">
            <v>-7000</v>
          </cell>
          <cell r="S110">
            <v>0</v>
          </cell>
          <cell r="U110">
            <v>0</v>
          </cell>
          <cell r="W110">
            <v>0</v>
          </cell>
        </row>
        <row r="117">
          <cell r="M117">
            <v>122371.27234992437</v>
          </cell>
          <cell r="Q117">
            <v>135083.63760696969</v>
          </cell>
          <cell r="S117">
            <v>146176.87649558324</v>
          </cell>
          <cell r="U117">
            <v>150456.30043794448</v>
          </cell>
          <cell r="W117">
            <v>154866.23184693846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Певек"/>
      <sheetName val="формула"/>
      <sheetName val="Лист1"/>
      <sheetName val="Лист2"/>
    </sheetNames>
    <sheetDataSet>
      <sheetData sheetId="0"/>
      <sheetData sheetId="1"/>
      <sheetData sheetId="2">
        <row r="15">
          <cell r="K15">
            <v>4573.5600000000004</v>
          </cell>
        </row>
        <row r="29">
          <cell r="K29">
            <v>227879.66700000002</v>
          </cell>
        </row>
        <row r="134">
          <cell r="M134">
            <v>384.59763146518617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2. эл энерг долгоср"/>
    </sheetNames>
    <sheetDataSet>
      <sheetData sheetId="0">
        <row r="73">
          <cell r="K73">
            <v>6179.4756510642837</v>
          </cell>
        </row>
        <row r="81">
          <cell r="I81">
            <v>249010.66666666666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zoomScaleNormal="100" workbookViewId="0">
      <selection activeCell="A16" sqref="A15:A16"/>
    </sheetView>
  </sheetViews>
  <sheetFormatPr defaultColWidth="9.140625" defaultRowHeight="15.75" x14ac:dyDescent="0.25"/>
  <cols>
    <col min="1" max="1" width="51.28515625" style="34" customWidth="1"/>
    <col min="2" max="2" width="63.42578125" style="34" customWidth="1"/>
    <col min="3" max="3" width="7" style="34" customWidth="1"/>
    <col min="4" max="4" width="6.7109375" style="34" customWidth="1"/>
    <col min="5" max="16384" width="9.140625" style="34"/>
  </cols>
  <sheetData>
    <row r="1" spans="1:2" s="31" customFormat="1" ht="18.75" x14ac:dyDescent="0.3">
      <c r="A1" s="95" t="s">
        <v>15</v>
      </c>
      <c r="B1" s="95"/>
    </row>
    <row r="2" spans="1:2" s="31" customFormat="1" ht="39" customHeight="1" x14ac:dyDescent="0.3">
      <c r="A2" s="96" t="s">
        <v>114</v>
      </c>
      <c r="B2" s="96"/>
    </row>
    <row r="3" spans="1:2" s="31" customFormat="1" ht="18.75" x14ac:dyDescent="0.3">
      <c r="A3" s="97"/>
      <c r="B3" s="98"/>
    </row>
    <row r="4" spans="1:2" s="31" customFormat="1" ht="18.75" x14ac:dyDescent="0.3">
      <c r="A4" s="99" t="s">
        <v>42</v>
      </c>
      <c r="B4" s="99"/>
    </row>
    <row r="5" spans="1:2" ht="26.25" customHeight="1" x14ac:dyDescent="0.25">
      <c r="A5" s="32" t="s">
        <v>43</v>
      </c>
      <c r="B5" s="33" t="s">
        <v>112</v>
      </c>
    </row>
    <row r="6" spans="1:2" ht="39.75" customHeight="1" x14ac:dyDescent="0.25">
      <c r="A6" s="32" t="s">
        <v>44</v>
      </c>
      <c r="B6" s="35" t="s">
        <v>115</v>
      </c>
    </row>
    <row r="7" spans="1:2" ht="39" customHeight="1" x14ac:dyDescent="0.25">
      <c r="A7" s="32" t="s">
        <v>45</v>
      </c>
      <c r="B7" s="35" t="s">
        <v>46</v>
      </c>
    </row>
    <row r="8" spans="1:2" ht="27.75" customHeight="1" x14ac:dyDescent="0.25">
      <c r="A8" s="32" t="s">
        <v>47</v>
      </c>
      <c r="B8" s="33" t="s">
        <v>113</v>
      </c>
    </row>
    <row r="9" spans="1:2" s="38" customFormat="1" x14ac:dyDescent="0.25">
      <c r="A9" s="36"/>
      <c r="B9" s="37"/>
    </row>
    <row r="20" spans="1:3" x14ac:dyDescent="0.25">
      <c r="C20" s="39"/>
    </row>
    <row r="22" spans="1:3" x14ac:dyDescent="0.25">
      <c r="C22" s="40"/>
    </row>
    <row r="25" spans="1:3" s="38" customFormat="1" x14ac:dyDescent="0.25">
      <c r="A25" s="34"/>
      <c r="B25" s="34"/>
      <c r="C25" s="34"/>
    </row>
  </sheetData>
  <mergeCells count="4">
    <mergeCell ref="A1:B1"/>
    <mergeCell ref="A2:B2"/>
    <mergeCell ref="A3:B3"/>
    <mergeCell ref="A4:B4"/>
  </mergeCells>
  <printOptions horizontalCentered="1"/>
  <pageMargins left="1.1811023622047245" right="0.51181102362204722" top="0.51181102362204722" bottom="0.3937007874015748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view="pageBreakPreview" zoomScale="60" zoomScaleNormal="85" workbookViewId="0">
      <pane xSplit="3" ySplit="6" topLeftCell="D7" activePane="bottomRight" state="frozen"/>
      <selection activeCell="B27" sqref="B27"/>
      <selection pane="topRight" activeCell="B27" sqref="B27"/>
      <selection pane="bottomLeft" activeCell="B27" sqref="B27"/>
      <selection pane="bottomRight" activeCell="X31" sqref="X31"/>
    </sheetView>
  </sheetViews>
  <sheetFormatPr defaultColWidth="9.140625" defaultRowHeight="12.75" x14ac:dyDescent="0.2"/>
  <cols>
    <col min="1" max="1" width="6.7109375" style="61" customWidth="1"/>
    <col min="2" max="2" width="46.28515625" style="61" customWidth="1"/>
    <col min="3" max="3" width="12.140625" style="61" customWidth="1"/>
    <col min="4" max="4" width="13.28515625" style="61" customWidth="1"/>
    <col min="5" max="5" width="12.28515625" style="61" customWidth="1"/>
    <col min="6" max="6" width="13.5703125" style="61" customWidth="1"/>
    <col min="7" max="7" width="12" style="61" customWidth="1"/>
    <col min="8" max="9" width="12.5703125" style="61" customWidth="1"/>
    <col min="10" max="10" width="12.7109375" style="61" customWidth="1"/>
    <col min="11" max="12" width="12.42578125" style="61" customWidth="1"/>
    <col min="13" max="14" width="13.5703125" style="61" customWidth="1"/>
    <col min="15" max="15" width="12.28515625" style="61" customWidth="1"/>
    <col min="16" max="17" width="14" style="61" customWidth="1"/>
    <col min="18" max="18" width="13" style="61" customWidth="1"/>
    <col min="19" max="20" width="9.140625" style="61"/>
    <col min="21" max="24" width="9.140625" style="61" customWidth="1"/>
    <col min="25" max="16384" width="9.140625" style="61"/>
  </cols>
  <sheetData>
    <row r="1" spans="1:18" s="42" customFormat="1" ht="30.75" customHeight="1" x14ac:dyDescent="0.3">
      <c r="A1" s="100" t="s">
        <v>93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70"/>
      <c r="N1" s="70"/>
      <c r="O1" s="71"/>
    </row>
    <row r="2" spans="1:18" s="43" customFormat="1" ht="15" customHeight="1" x14ac:dyDescent="0.2">
      <c r="A2" s="109" t="s">
        <v>48</v>
      </c>
      <c r="B2" s="109" t="s">
        <v>6</v>
      </c>
      <c r="C2" s="109" t="s">
        <v>8</v>
      </c>
      <c r="D2" s="101" t="s">
        <v>81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</row>
    <row r="3" spans="1:18" s="43" customFormat="1" ht="15" customHeight="1" x14ac:dyDescent="0.25">
      <c r="A3" s="110"/>
      <c r="B3" s="110"/>
      <c r="C3" s="110"/>
      <c r="D3" s="104" t="s">
        <v>82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</row>
    <row r="4" spans="1:18" s="43" customFormat="1" ht="19.5" customHeight="1" x14ac:dyDescent="0.2">
      <c r="A4" s="110"/>
      <c r="B4" s="110"/>
      <c r="C4" s="110"/>
      <c r="D4" s="112" t="s">
        <v>103</v>
      </c>
      <c r="E4" s="113"/>
      <c r="F4" s="114"/>
      <c r="G4" s="107" t="s">
        <v>104</v>
      </c>
      <c r="H4" s="107"/>
      <c r="I4" s="108"/>
      <c r="J4" s="107" t="s">
        <v>105</v>
      </c>
      <c r="K4" s="107"/>
      <c r="L4" s="108"/>
      <c r="M4" s="107" t="s">
        <v>106</v>
      </c>
      <c r="N4" s="107"/>
      <c r="O4" s="108"/>
      <c r="P4" s="107" t="s">
        <v>107</v>
      </c>
      <c r="Q4" s="107"/>
      <c r="R4" s="108"/>
    </row>
    <row r="5" spans="1:18" s="43" customFormat="1" ht="19.5" customHeight="1" x14ac:dyDescent="0.2">
      <c r="A5" s="111"/>
      <c r="B5" s="111"/>
      <c r="C5" s="111"/>
      <c r="D5" s="41" t="s">
        <v>49</v>
      </c>
      <c r="E5" s="41" t="s">
        <v>50</v>
      </c>
      <c r="F5" s="41" t="s">
        <v>51</v>
      </c>
      <c r="G5" s="41" t="s">
        <v>49</v>
      </c>
      <c r="H5" s="41" t="s">
        <v>50</v>
      </c>
      <c r="I5" s="41" t="s">
        <v>51</v>
      </c>
      <c r="J5" s="41" t="s">
        <v>49</v>
      </c>
      <c r="K5" s="41" t="s">
        <v>50</v>
      </c>
      <c r="L5" s="41" t="s">
        <v>51</v>
      </c>
      <c r="M5" s="41" t="s">
        <v>49</v>
      </c>
      <c r="N5" s="41" t="s">
        <v>50</v>
      </c>
      <c r="O5" s="41" t="s">
        <v>51</v>
      </c>
      <c r="P5" s="41" t="s">
        <v>49</v>
      </c>
      <c r="Q5" s="41" t="s">
        <v>50</v>
      </c>
      <c r="R5" s="41" t="s">
        <v>51</v>
      </c>
    </row>
    <row r="6" spans="1:18" s="46" customFormat="1" ht="15" x14ac:dyDescent="0.2">
      <c r="A6" s="44">
        <v>1</v>
      </c>
      <c r="B6" s="44">
        <v>2</v>
      </c>
      <c r="C6" s="45">
        <v>3</v>
      </c>
      <c r="D6" s="41">
        <v>4</v>
      </c>
      <c r="E6" s="41">
        <v>5</v>
      </c>
      <c r="F6" s="41">
        <v>6</v>
      </c>
      <c r="G6" s="41">
        <v>7</v>
      </c>
      <c r="H6" s="41">
        <f>G6+1</f>
        <v>8</v>
      </c>
      <c r="I6" s="41">
        <f>H6+1</f>
        <v>9</v>
      </c>
      <c r="J6" s="41">
        <v>7</v>
      </c>
      <c r="K6" s="41">
        <f t="shared" ref="K6:R6" si="0">J6+1</f>
        <v>8</v>
      </c>
      <c r="L6" s="41">
        <f t="shared" si="0"/>
        <v>9</v>
      </c>
      <c r="M6" s="41">
        <f t="shared" si="0"/>
        <v>10</v>
      </c>
      <c r="N6" s="41">
        <f t="shared" si="0"/>
        <v>11</v>
      </c>
      <c r="O6" s="41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</row>
    <row r="7" spans="1:18" s="46" customFormat="1" ht="17.25" customHeight="1" x14ac:dyDescent="0.2">
      <c r="A7" s="47" t="s">
        <v>9</v>
      </c>
      <c r="B7" s="48" t="s">
        <v>52</v>
      </c>
      <c r="C7" s="45" t="s">
        <v>16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s="46" customFormat="1" ht="15" x14ac:dyDescent="0.2">
      <c r="A8" s="50" t="s">
        <v>3</v>
      </c>
      <c r="B8" s="51" t="s">
        <v>53</v>
      </c>
      <c r="C8" s="45" t="s">
        <v>16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s="46" customFormat="1" ht="15" x14ac:dyDescent="0.2">
      <c r="A9" s="50" t="s">
        <v>4</v>
      </c>
      <c r="B9" s="53" t="s">
        <v>54</v>
      </c>
      <c r="C9" s="45" t="s">
        <v>16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46" customFormat="1" ht="28.5" x14ac:dyDescent="0.2">
      <c r="A10" s="47" t="s">
        <v>10</v>
      </c>
      <c r="B10" s="48" t="s">
        <v>55</v>
      </c>
      <c r="C10" s="45" t="s">
        <v>16</v>
      </c>
      <c r="D10" s="77">
        <v>150114.98756690204</v>
      </c>
      <c r="E10" s="77">
        <v>168926.15428109103</v>
      </c>
      <c r="F10" s="77">
        <f>D10+E10</f>
        <v>319041.14184799307</v>
      </c>
      <c r="G10" s="77">
        <f>D10</f>
        <v>150114.98756690204</v>
      </c>
      <c r="H10" s="77">
        <f>E10</f>
        <v>168926.15428109103</v>
      </c>
      <c r="I10" s="77">
        <f>G10+H10</f>
        <v>319041.14184799307</v>
      </c>
      <c r="J10" s="77">
        <f>G10</f>
        <v>150114.98756690204</v>
      </c>
      <c r="K10" s="77">
        <f>H10</f>
        <v>168926.15428109103</v>
      </c>
      <c r="L10" s="77">
        <f>J10+K10</f>
        <v>319041.14184799307</v>
      </c>
      <c r="M10" s="77">
        <f>J10</f>
        <v>150114.98756690204</v>
      </c>
      <c r="N10" s="77">
        <f>K10</f>
        <v>168926.15428109103</v>
      </c>
      <c r="O10" s="77">
        <f>M10+N10</f>
        <v>319041.14184799307</v>
      </c>
      <c r="P10" s="77">
        <f>M10</f>
        <v>150114.98756690204</v>
      </c>
      <c r="Q10" s="77">
        <f>N10</f>
        <v>168926.15428109103</v>
      </c>
      <c r="R10" s="77">
        <f>P10+Q10</f>
        <v>319041.14184799307</v>
      </c>
    </row>
    <row r="11" spans="1:18" s="46" customFormat="1" ht="18.75" customHeight="1" x14ac:dyDescent="0.2">
      <c r="A11" s="50" t="s">
        <v>11</v>
      </c>
      <c r="B11" s="54" t="s">
        <v>56</v>
      </c>
      <c r="C11" s="45" t="s">
        <v>16</v>
      </c>
      <c r="D11" s="76">
        <v>3007.8965967132917</v>
      </c>
      <c r="E11" s="76">
        <v>3372.9262402465706</v>
      </c>
      <c r="F11" s="76">
        <f>D11+E11</f>
        <v>6380.8228369598619</v>
      </c>
      <c r="G11" s="76">
        <f>D11</f>
        <v>3007.8965967132917</v>
      </c>
      <c r="H11" s="76">
        <f>E11</f>
        <v>3372.9262402465706</v>
      </c>
      <c r="I11" s="76">
        <f>G11+H11</f>
        <v>6380.8228369598619</v>
      </c>
      <c r="J11" s="76">
        <f>G11</f>
        <v>3007.8965967132917</v>
      </c>
      <c r="K11" s="76">
        <f>H11</f>
        <v>3372.9262402465706</v>
      </c>
      <c r="L11" s="76">
        <f>J11+K11</f>
        <v>6380.8228369598619</v>
      </c>
      <c r="M11" s="76">
        <f>J11</f>
        <v>3007.8965967132917</v>
      </c>
      <c r="N11" s="76">
        <f>K11</f>
        <v>3372.9262402465706</v>
      </c>
      <c r="O11" s="76">
        <f>M11+N11</f>
        <v>6380.8228369598619</v>
      </c>
      <c r="P11" s="76">
        <f>M11</f>
        <v>3007.8965967132917</v>
      </c>
      <c r="Q11" s="76">
        <f>N11</f>
        <v>3372.9262402465706</v>
      </c>
      <c r="R11" s="76">
        <f>P11+Q11</f>
        <v>6380.8228369598619</v>
      </c>
    </row>
    <row r="12" spans="1:18" s="46" customFormat="1" ht="15" x14ac:dyDescent="0.2">
      <c r="A12" s="50" t="s">
        <v>12</v>
      </c>
      <c r="B12" s="54" t="s">
        <v>57</v>
      </c>
      <c r="C12" s="45" t="s">
        <v>16</v>
      </c>
      <c r="D12" s="76">
        <f>D7+D10-D11</f>
        <v>147107.09097018876</v>
      </c>
      <c r="E12" s="76">
        <f>E7+E10-E11</f>
        <v>165553.22804084446</v>
      </c>
      <c r="F12" s="76">
        <f>F7+F10-F11</f>
        <v>312660.31901103322</v>
      </c>
      <c r="G12" s="76">
        <f t="shared" ref="G12:L12" si="1">G7+G10-G11</f>
        <v>147107.09097018876</v>
      </c>
      <c r="H12" s="76">
        <f t="shared" si="1"/>
        <v>165553.22804084446</v>
      </c>
      <c r="I12" s="76">
        <f t="shared" si="1"/>
        <v>312660.31901103322</v>
      </c>
      <c r="J12" s="76">
        <f t="shared" si="1"/>
        <v>147107.09097018876</v>
      </c>
      <c r="K12" s="76">
        <f t="shared" si="1"/>
        <v>165553.22804084446</v>
      </c>
      <c r="L12" s="76">
        <f t="shared" si="1"/>
        <v>312660.31901103322</v>
      </c>
      <c r="M12" s="76">
        <f t="shared" ref="M12:O12" si="2">M7+M10-M11</f>
        <v>147107.09097018876</v>
      </c>
      <c r="N12" s="76">
        <f t="shared" si="2"/>
        <v>165553.22804084446</v>
      </c>
      <c r="O12" s="76">
        <f t="shared" si="2"/>
        <v>312660.31901103322</v>
      </c>
      <c r="P12" s="76">
        <f t="shared" ref="P12:R12" si="3">P7+P10-P11</f>
        <v>147107.09097018876</v>
      </c>
      <c r="Q12" s="76">
        <f t="shared" si="3"/>
        <v>165553.22804084446</v>
      </c>
      <c r="R12" s="76">
        <f t="shared" si="3"/>
        <v>312660.31901103322</v>
      </c>
    </row>
    <row r="13" spans="1:18" s="46" customFormat="1" ht="15" x14ac:dyDescent="0.2">
      <c r="A13" s="50" t="s">
        <v>13</v>
      </c>
      <c r="B13" s="54" t="s">
        <v>58</v>
      </c>
      <c r="C13" s="45" t="s">
        <v>16</v>
      </c>
      <c r="D13" s="52">
        <f>D14+D15</f>
        <v>0</v>
      </c>
      <c r="E13" s="52">
        <f>E14+E15</f>
        <v>0</v>
      </c>
      <c r="F13" s="52">
        <f>F14+F15</f>
        <v>0</v>
      </c>
      <c r="G13" s="52">
        <f t="shared" ref="G13:L13" si="4">G14+G15</f>
        <v>0</v>
      </c>
      <c r="H13" s="52">
        <f t="shared" si="4"/>
        <v>0</v>
      </c>
      <c r="I13" s="52">
        <f t="shared" si="4"/>
        <v>0</v>
      </c>
      <c r="J13" s="52">
        <f t="shared" si="4"/>
        <v>0</v>
      </c>
      <c r="K13" s="52">
        <f t="shared" si="4"/>
        <v>0</v>
      </c>
      <c r="L13" s="52">
        <f t="shared" si="4"/>
        <v>0</v>
      </c>
      <c r="M13" s="52">
        <f t="shared" ref="M13:O13" si="5">M14+M15</f>
        <v>0</v>
      </c>
      <c r="N13" s="52">
        <f t="shared" si="5"/>
        <v>0</v>
      </c>
      <c r="O13" s="52">
        <f t="shared" si="5"/>
        <v>0</v>
      </c>
      <c r="P13" s="52">
        <f t="shared" ref="P13:R13" si="6">P14+P15</f>
        <v>0</v>
      </c>
      <c r="Q13" s="52">
        <f t="shared" si="6"/>
        <v>0</v>
      </c>
      <c r="R13" s="52">
        <f t="shared" si="6"/>
        <v>0</v>
      </c>
    </row>
    <row r="14" spans="1:18" s="46" customFormat="1" ht="18" customHeight="1" x14ac:dyDescent="0.2">
      <c r="A14" s="50" t="s">
        <v>59</v>
      </c>
      <c r="B14" s="51" t="s">
        <v>60</v>
      </c>
      <c r="C14" s="45" t="s">
        <v>16</v>
      </c>
      <c r="D14" s="52"/>
      <c r="E14" s="52"/>
      <c r="F14" s="52">
        <f>D14+E14</f>
        <v>0</v>
      </c>
      <c r="G14" s="52"/>
      <c r="H14" s="52"/>
      <c r="I14" s="52">
        <f>G14+H14</f>
        <v>0</v>
      </c>
      <c r="J14" s="52"/>
      <c r="K14" s="52"/>
      <c r="L14" s="52">
        <f>J14+K14</f>
        <v>0</v>
      </c>
      <c r="M14" s="52"/>
      <c r="N14" s="52"/>
      <c r="O14" s="52">
        <f>M14+N14</f>
        <v>0</v>
      </c>
      <c r="P14" s="52"/>
      <c r="Q14" s="52"/>
      <c r="R14" s="52">
        <f>P14+Q14</f>
        <v>0</v>
      </c>
    </row>
    <row r="15" spans="1:18" s="46" customFormat="1" ht="18" customHeight="1" x14ac:dyDescent="0.2">
      <c r="A15" s="50" t="s">
        <v>61</v>
      </c>
      <c r="B15" s="51" t="s">
        <v>62</v>
      </c>
      <c r="C15" s="45" t="s">
        <v>16</v>
      </c>
      <c r="D15" s="52"/>
      <c r="E15" s="52"/>
      <c r="F15" s="52">
        <f>D15+E15</f>
        <v>0</v>
      </c>
      <c r="G15" s="52"/>
      <c r="H15" s="52"/>
      <c r="I15" s="52">
        <f>G15+H15</f>
        <v>0</v>
      </c>
      <c r="J15" s="52"/>
      <c r="K15" s="52"/>
      <c r="L15" s="52">
        <f>J15+K15</f>
        <v>0</v>
      </c>
      <c r="M15" s="52"/>
      <c r="N15" s="52"/>
      <c r="O15" s="52">
        <f>M15+N15</f>
        <v>0</v>
      </c>
      <c r="P15" s="52"/>
      <c r="Q15" s="52"/>
      <c r="R15" s="52">
        <f>P15+Q15</f>
        <v>0</v>
      </c>
    </row>
    <row r="16" spans="1:18" s="57" customFormat="1" ht="18" customHeight="1" x14ac:dyDescent="0.2">
      <c r="A16" s="47" t="s">
        <v>14</v>
      </c>
      <c r="B16" s="48" t="s">
        <v>108</v>
      </c>
      <c r="C16" s="55" t="s">
        <v>16</v>
      </c>
      <c r="D16" s="56">
        <f>D12-D13</f>
        <v>147107.09097018876</v>
      </c>
      <c r="E16" s="56">
        <f>E12-E13</f>
        <v>165553.22804084446</v>
      </c>
      <c r="F16" s="56">
        <f>F12-F13</f>
        <v>312660.31901103322</v>
      </c>
      <c r="G16" s="56">
        <f t="shared" ref="G16:L16" si="7">G12-G13</f>
        <v>147107.09097018876</v>
      </c>
      <c r="H16" s="56">
        <f t="shared" si="7"/>
        <v>165553.22804084446</v>
      </c>
      <c r="I16" s="56">
        <f t="shared" si="7"/>
        <v>312660.31901103322</v>
      </c>
      <c r="J16" s="56">
        <f t="shared" si="7"/>
        <v>147107.09097018876</v>
      </c>
      <c r="K16" s="56">
        <f t="shared" si="7"/>
        <v>165553.22804084446</v>
      </c>
      <c r="L16" s="56">
        <f t="shared" si="7"/>
        <v>312660.31901103322</v>
      </c>
      <c r="M16" s="56">
        <f t="shared" ref="M16:O16" si="8">M12-M13</f>
        <v>147107.09097018876</v>
      </c>
      <c r="N16" s="56">
        <f t="shared" si="8"/>
        <v>165553.22804084446</v>
      </c>
      <c r="O16" s="56">
        <f t="shared" si="8"/>
        <v>312660.31901103322</v>
      </c>
      <c r="P16" s="56">
        <f t="shared" ref="P16:R16" si="9">P12-P13</f>
        <v>147107.09097018876</v>
      </c>
      <c r="Q16" s="56">
        <f t="shared" si="9"/>
        <v>165553.22804084446</v>
      </c>
      <c r="R16" s="56">
        <f t="shared" si="9"/>
        <v>312660.31901103322</v>
      </c>
    </row>
    <row r="17" spans="1:18" s="46" customFormat="1" ht="18.75" customHeight="1" x14ac:dyDescent="0.2">
      <c r="A17" s="50" t="s">
        <v>63</v>
      </c>
      <c r="B17" s="54" t="s">
        <v>64</v>
      </c>
      <c r="C17" s="45" t="s">
        <v>16</v>
      </c>
      <c r="D17" s="52">
        <f>D18+D19+D20</f>
        <v>0</v>
      </c>
      <c r="E17" s="52">
        <f>E18+E19+E20</f>
        <v>0</v>
      </c>
      <c r="F17" s="52">
        <f>F18+F19+F20</f>
        <v>0</v>
      </c>
      <c r="G17" s="52">
        <f t="shared" ref="G17:L17" si="10">G18+G19+G20</f>
        <v>0</v>
      </c>
      <c r="H17" s="52">
        <f t="shared" si="10"/>
        <v>0</v>
      </c>
      <c r="I17" s="52">
        <f t="shared" si="10"/>
        <v>0</v>
      </c>
      <c r="J17" s="52">
        <f t="shared" si="10"/>
        <v>0</v>
      </c>
      <c r="K17" s="52">
        <f t="shared" si="10"/>
        <v>0</v>
      </c>
      <c r="L17" s="52">
        <f t="shared" si="10"/>
        <v>0</v>
      </c>
      <c r="M17" s="52">
        <f t="shared" ref="M17:O17" si="11">M18+M19+M20</f>
        <v>0</v>
      </c>
      <c r="N17" s="52">
        <f t="shared" si="11"/>
        <v>0</v>
      </c>
      <c r="O17" s="52">
        <f t="shared" si="11"/>
        <v>0</v>
      </c>
      <c r="P17" s="52">
        <f t="shared" ref="P17:R17" si="12">P18+P19+P20</f>
        <v>0</v>
      </c>
      <c r="Q17" s="52">
        <f t="shared" si="12"/>
        <v>0</v>
      </c>
      <c r="R17" s="52">
        <f t="shared" si="12"/>
        <v>0</v>
      </c>
    </row>
    <row r="18" spans="1:18" s="46" customFormat="1" ht="18" hidden="1" customHeight="1" x14ac:dyDescent="0.2">
      <c r="A18" s="50"/>
      <c r="B18" s="51"/>
      <c r="C18" s="45"/>
      <c r="D18" s="52"/>
      <c r="E18" s="52"/>
      <c r="F18" s="52">
        <f>D18+E18</f>
        <v>0</v>
      </c>
      <c r="G18" s="52"/>
      <c r="H18" s="52"/>
      <c r="I18" s="52">
        <f>G18+H18</f>
        <v>0</v>
      </c>
      <c r="J18" s="52"/>
      <c r="K18" s="52"/>
      <c r="L18" s="52">
        <f>J18+K18</f>
        <v>0</v>
      </c>
      <c r="M18" s="52"/>
      <c r="N18" s="52"/>
      <c r="O18" s="52">
        <f>M18+N18</f>
        <v>0</v>
      </c>
      <c r="P18" s="52"/>
      <c r="Q18" s="52"/>
      <c r="R18" s="52">
        <f>P18+Q18</f>
        <v>0</v>
      </c>
    </row>
    <row r="19" spans="1:18" s="46" customFormat="1" ht="15.75" hidden="1" customHeight="1" x14ac:dyDescent="0.2">
      <c r="A19" s="50"/>
      <c r="B19" s="51"/>
      <c r="C19" s="45"/>
      <c r="D19" s="52"/>
      <c r="E19" s="52"/>
      <c r="F19" s="52">
        <f>D19+E19</f>
        <v>0</v>
      </c>
      <c r="G19" s="52"/>
      <c r="H19" s="52"/>
      <c r="I19" s="52">
        <f>G19+H19</f>
        <v>0</v>
      </c>
      <c r="J19" s="52"/>
      <c r="K19" s="52"/>
      <c r="L19" s="52">
        <f>J19+K19</f>
        <v>0</v>
      </c>
      <c r="M19" s="52"/>
      <c r="N19" s="52"/>
      <c r="O19" s="52">
        <f>M19+N19</f>
        <v>0</v>
      </c>
      <c r="P19" s="52"/>
      <c r="Q19" s="52"/>
      <c r="R19" s="52">
        <f>P19+Q19</f>
        <v>0</v>
      </c>
    </row>
    <row r="20" spans="1:18" s="46" customFormat="1" ht="15" x14ac:dyDescent="0.2">
      <c r="A20" s="50" t="s">
        <v>65</v>
      </c>
      <c r="B20" s="51" t="s">
        <v>66</v>
      </c>
      <c r="C20" s="45" t="s">
        <v>16</v>
      </c>
      <c r="D20" s="52"/>
      <c r="E20" s="52"/>
      <c r="F20" s="52">
        <f>D20+E20</f>
        <v>0</v>
      </c>
      <c r="G20" s="52"/>
      <c r="H20" s="52"/>
      <c r="I20" s="52">
        <f>G20+H20</f>
        <v>0</v>
      </c>
      <c r="J20" s="52"/>
      <c r="K20" s="52"/>
      <c r="L20" s="52">
        <f>J20+K20</f>
        <v>0</v>
      </c>
      <c r="M20" s="52"/>
      <c r="N20" s="52"/>
      <c r="O20" s="52">
        <f>M20+N20</f>
        <v>0</v>
      </c>
      <c r="P20" s="52"/>
      <c r="Q20" s="52"/>
      <c r="R20" s="52">
        <f>P20+Q20</f>
        <v>0</v>
      </c>
    </row>
    <row r="21" spans="1:18" s="46" customFormat="1" ht="14.25" x14ac:dyDescent="0.2">
      <c r="A21" s="47" t="s">
        <v>67</v>
      </c>
      <c r="B21" s="48" t="s">
        <v>109</v>
      </c>
      <c r="C21" s="45" t="s">
        <v>16</v>
      </c>
      <c r="D21" s="56">
        <f>D16-D17</f>
        <v>147107.09097018876</v>
      </c>
      <c r="E21" s="56">
        <f>E16-E17</f>
        <v>165553.22804084446</v>
      </c>
      <c r="F21" s="56">
        <f>F16-F17</f>
        <v>312660.31901103322</v>
      </c>
      <c r="G21" s="56">
        <f t="shared" ref="G21:L21" si="13">G16-G17</f>
        <v>147107.09097018876</v>
      </c>
      <c r="H21" s="56">
        <f t="shared" si="13"/>
        <v>165553.22804084446</v>
      </c>
      <c r="I21" s="56">
        <f t="shared" si="13"/>
        <v>312660.31901103322</v>
      </c>
      <c r="J21" s="56">
        <f t="shared" si="13"/>
        <v>147107.09097018876</v>
      </c>
      <c r="K21" s="56">
        <f t="shared" si="13"/>
        <v>165553.22804084446</v>
      </c>
      <c r="L21" s="56">
        <f t="shared" si="13"/>
        <v>312660.31901103322</v>
      </c>
      <c r="M21" s="56">
        <f t="shared" ref="M21:O21" si="14">M16-M17</f>
        <v>147107.09097018876</v>
      </c>
      <c r="N21" s="56">
        <f t="shared" si="14"/>
        <v>165553.22804084446</v>
      </c>
      <c r="O21" s="56">
        <f t="shared" si="14"/>
        <v>312660.31901103322</v>
      </c>
      <c r="P21" s="56">
        <f t="shared" ref="P21:R21" si="15">P16-P17</f>
        <v>147107.09097018876</v>
      </c>
      <c r="Q21" s="56">
        <f t="shared" si="15"/>
        <v>165553.22804084446</v>
      </c>
      <c r="R21" s="56">
        <f t="shared" si="15"/>
        <v>312660.31901103322</v>
      </c>
    </row>
    <row r="22" spans="1:18" s="46" customFormat="1" ht="15" x14ac:dyDescent="0.2">
      <c r="A22" s="47"/>
      <c r="B22" s="48"/>
      <c r="C22" s="45"/>
      <c r="D22" s="52">
        <f>D23+D30+D33</f>
        <v>147107.09097018876</v>
      </c>
      <c r="E22" s="52">
        <f>E23+E30+E33</f>
        <v>165553.22804084446</v>
      </c>
      <c r="F22" s="52">
        <f>F23+F30+F33</f>
        <v>312660.31901103322</v>
      </c>
      <c r="G22" s="52">
        <f t="shared" ref="G22:L22" si="16">G23+G30+G33</f>
        <v>147107.09097018876</v>
      </c>
      <c r="H22" s="52">
        <f t="shared" si="16"/>
        <v>165553.22804084446</v>
      </c>
      <c r="I22" s="52">
        <f t="shared" si="16"/>
        <v>312660.31901103322</v>
      </c>
      <c r="J22" s="52">
        <f t="shared" si="16"/>
        <v>147107.09097018876</v>
      </c>
      <c r="K22" s="52">
        <f t="shared" si="16"/>
        <v>165553.22804084446</v>
      </c>
      <c r="L22" s="52">
        <f t="shared" si="16"/>
        <v>312660.31901103322</v>
      </c>
      <c r="M22" s="52">
        <f t="shared" ref="M22:O22" si="17">M23+M30+M33</f>
        <v>147107.09097018876</v>
      </c>
      <c r="N22" s="52">
        <f t="shared" si="17"/>
        <v>165553.22804084446</v>
      </c>
      <c r="O22" s="52">
        <f t="shared" si="17"/>
        <v>312660.31901103322</v>
      </c>
      <c r="P22" s="52">
        <f t="shared" ref="P22:R22" si="18">P23+P30+P33</f>
        <v>147107.09097018876</v>
      </c>
      <c r="Q22" s="52">
        <f t="shared" si="18"/>
        <v>165553.22804084446</v>
      </c>
      <c r="R22" s="52">
        <f t="shared" si="18"/>
        <v>312660.31901103322</v>
      </c>
    </row>
    <row r="23" spans="1:18" s="57" customFormat="1" ht="14.25" x14ac:dyDescent="0.2">
      <c r="A23" s="47" t="s">
        <v>68</v>
      </c>
      <c r="B23" s="48" t="s">
        <v>69</v>
      </c>
      <c r="C23" s="55" t="s">
        <v>16</v>
      </c>
      <c r="D23" s="56">
        <f>D24+D27</f>
        <v>0</v>
      </c>
      <c r="E23" s="56">
        <f>E24+E27</f>
        <v>0</v>
      </c>
      <c r="F23" s="56">
        <f>F24+F27</f>
        <v>0</v>
      </c>
      <c r="G23" s="56">
        <f t="shared" ref="G23:L23" si="19">G24+G27</f>
        <v>0</v>
      </c>
      <c r="H23" s="56">
        <f t="shared" si="19"/>
        <v>0</v>
      </c>
      <c r="I23" s="56">
        <f t="shared" si="19"/>
        <v>0</v>
      </c>
      <c r="J23" s="56">
        <f t="shared" si="19"/>
        <v>0</v>
      </c>
      <c r="K23" s="56">
        <f t="shared" si="19"/>
        <v>0</v>
      </c>
      <c r="L23" s="56">
        <f t="shared" si="19"/>
        <v>0</v>
      </c>
      <c r="M23" s="56">
        <f t="shared" ref="M23:O23" si="20">M24+M27</f>
        <v>0</v>
      </c>
      <c r="N23" s="56">
        <f t="shared" si="20"/>
        <v>0</v>
      </c>
      <c r="O23" s="56">
        <f t="shared" si="20"/>
        <v>0</v>
      </c>
      <c r="P23" s="56">
        <f t="shared" ref="P23:R23" si="21">P24+P27</f>
        <v>0</v>
      </c>
      <c r="Q23" s="56">
        <f t="shared" si="21"/>
        <v>0</v>
      </c>
      <c r="R23" s="56">
        <f t="shared" si="21"/>
        <v>0</v>
      </c>
    </row>
    <row r="24" spans="1:18" s="46" customFormat="1" ht="15.75" customHeight="1" x14ac:dyDescent="0.2">
      <c r="A24" s="50"/>
      <c r="B24" s="51" t="s">
        <v>70</v>
      </c>
      <c r="C24" s="45" t="s">
        <v>16</v>
      </c>
      <c r="D24" s="52">
        <f>D25+D26</f>
        <v>0</v>
      </c>
      <c r="E24" s="52">
        <f>E25+E26</f>
        <v>0</v>
      </c>
      <c r="F24" s="52">
        <f>F25+F26</f>
        <v>0</v>
      </c>
      <c r="G24" s="52">
        <f t="shared" ref="G24:L24" si="22">G25+G26</f>
        <v>0</v>
      </c>
      <c r="H24" s="52">
        <f t="shared" si="22"/>
        <v>0</v>
      </c>
      <c r="I24" s="52">
        <f t="shared" si="22"/>
        <v>0</v>
      </c>
      <c r="J24" s="52">
        <f t="shared" si="22"/>
        <v>0</v>
      </c>
      <c r="K24" s="52">
        <f t="shared" si="22"/>
        <v>0</v>
      </c>
      <c r="L24" s="52">
        <f t="shared" si="22"/>
        <v>0</v>
      </c>
      <c r="M24" s="52">
        <f t="shared" ref="M24:O24" si="23">M25+M26</f>
        <v>0</v>
      </c>
      <c r="N24" s="52">
        <f t="shared" si="23"/>
        <v>0</v>
      </c>
      <c r="O24" s="52">
        <f t="shared" si="23"/>
        <v>0</v>
      </c>
      <c r="P24" s="52">
        <f t="shared" ref="P24:R24" si="24">P25+P26</f>
        <v>0</v>
      </c>
      <c r="Q24" s="52">
        <f t="shared" si="24"/>
        <v>0</v>
      </c>
      <c r="R24" s="52">
        <f t="shared" si="24"/>
        <v>0</v>
      </c>
    </row>
    <row r="25" spans="1:18" s="46" customFormat="1" ht="15" x14ac:dyDescent="0.2">
      <c r="A25" s="50"/>
      <c r="B25" s="53" t="s">
        <v>71</v>
      </c>
      <c r="C25" s="45" t="s">
        <v>16</v>
      </c>
      <c r="D25" s="52"/>
      <c r="E25" s="52"/>
      <c r="F25" s="52">
        <f>D25+E25</f>
        <v>0</v>
      </c>
      <c r="G25" s="52"/>
      <c r="H25" s="52"/>
      <c r="I25" s="52">
        <f>G25+H25</f>
        <v>0</v>
      </c>
      <c r="J25" s="52"/>
      <c r="K25" s="52"/>
      <c r="L25" s="52">
        <f>J25+K25</f>
        <v>0</v>
      </c>
      <c r="M25" s="52"/>
      <c r="N25" s="52"/>
      <c r="O25" s="52">
        <f>M25+N25</f>
        <v>0</v>
      </c>
      <c r="P25" s="52"/>
      <c r="Q25" s="52"/>
      <c r="R25" s="52">
        <f>P25+Q25</f>
        <v>0</v>
      </c>
    </row>
    <row r="26" spans="1:18" s="46" customFormat="1" ht="15" x14ac:dyDescent="0.2">
      <c r="A26" s="50"/>
      <c r="B26" s="53" t="s">
        <v>72</v>
      </c>
      <c r="C26" s="45" t="s">
        <v>16</v>
      </c>
      <c r="D26" s="52"/>
      <c r="E26" s="52"/>
      <c r="F26" s="52">
        <f>D26+E26</f>
        <v>0</v>
      </c>
      <c r="G26" s="52"/>
      <c r="H26" s="52"/>
      <c r="I26" s="52">
        <f>G26+H26</f>
        <v>0</v>
      </c>
      <c r="J26" s="52"/>
      <c r="K26" s="52"/>
      <c r="L26" s="52">
        <f>J26+K26</f>
        <v>0</v>
      </c>
      <c r="M26" s="52"/>
      <c r="N26" s="52"/>
      <c r="O26" s="52">
        <f>M26+N26</f>
        <v>0</v>
      </c>
      <c r="P26" s="52"/>
      <c r="Q26" s="52"/>
      <c r="R26" s="52">
        <f>P26+Q26</f>
        <v>0</v>
      </c>
    </row>
    <row r="27" spans="1:18" s="46" customFormat="1" ht="15" x14ac:dyDescent="0.2">
      <c r="A27" s="50" t="s">
        <v>73</v>
      </c>
      <c r="B27" s="51" t="s">
        <v>74</v>
      </c>
      <c r="C27" s="45" t="s">
        <v>16</v>
      </c>
      <c r="D27" s="52">
        <f t="shared" ref="D27:L27" si="25">D28+D29</f>
        <v>0</v>
      </c>
      <c r="E27" s="52">
        <f t="shared" si="25"/>
        <v>0</v>
      </c>
      <c r="F27" s="52">
        <f t="shared" si="25"/>
        <v>0</v>
      </c>
      <c r="G27" s="52">
        <f t="shared" si="25"/>
        <v>0</v>
      </c>
      <c r="H27" s="52">
        <f t="shared" si="25"/>
        <v>0</v>
      </c>
      <c r="I27" s="52">
        <f t="shared" si="25"/>
        <v>0</v>
      </c>
      <c r="J27" s="52">
        <f t="shared" si="25"/>
        <v>0</v>
      </c>
      <c r="K27" s="52">
        <f t="shared" si="25"/>
        <v>0</v>
      </c>
      <c r="L27" s="52">
        <f t="shared" si="25"/>
        <v>0</v>
      </c>
      <c r="M27" s="52">
        <f t="shared" ref="M27:O27" si="26">M28+M29</f>
        <v>0</v>
      </c>
      <c r="N27" s="52">
        <f t="shared" si="26"/>
        <v>0</v>
      </c>
      <c r="O27" s="52">
        <f t="shared" si="26"/>
        <v>0</v>
      </c>
      <c r="P27" s="52">
        <f t="shared" ref="P27:R27" si="27">P28+P29</f>
        <v>0</v>
      </c>
      <c r="Q27" s="52">
        <f t="shared" si="27"/>
        <v>0</v>
      </c>
      <c r="R27" s="52">
        <f t="shared" si="27"/>
        <v>0</v>
      </c>
    </row>
    <row r="28" spans="1:18" s="46" customFormat="1" ht="15" x14ac:dyDescent="0.2">
      <c r="A28" s="50"/>
      <c r="B28" s="53" t="s">
        <v>71</v>
      </c>
      <c r="C28" s="45" t="s">
        <v>16</v>
      </c>
      <c r="D28" s="52"/>
      <c r="E28" s="52"/>
      <c r="F28" s="52">
        <f>D28+E28</f>
        <v>0</v>
      </c>
      <c r="G28" s="52"/>
      <c r="H28" s="52"/>
      <c r="I28" s="52">
        <f>G28+H28</f>
        <v>0</v>
      </c>
      <c r="J28" s="52"/>
      <c r="K28" s="52"/>
      <c r="L28" s="52">
        <f>J28+K28</f>
        <v>0</v>
      </c>
      <c r="M28" s="52"/>
      <c r="N28" s="52"/>
      <c r="O28" s="52">
        <f>M28+N28</f>
        <v>0</v>
      </c>
      <c r="P28" s="52"/>
      <c r="Q28" s="52"/>
      <c r="R28" s="52">
        <f>P28+Q28</f>
        <v>0</v>
      </c>
    </row>
    <row r="29" spans="1:18" s="46" customFormat="1" ht="15" x14ac:dyDescent="0.2">
      <c r="A29" s="50"/>
      <c r="B29" s="53" t="s">
        <v>72</v>
      </c>
      <c r="C29" s="45" t="s">
        <v>16</v>
      </c>
      <c r="D29" s="52"/>
      <c r="E29" s="52"/>
      <c r="F29" s="52">
        <f>D29+E29</f>
        <v>0</v>
      </c>
      <c r="G29" s="52"/>
      <c r="H29" s="52"/>
      <c r="I29" s="52">
        <f>G29+H29</f>
        <v>0</v>
      </c>
      <c r="J29" s="52"/>
      <c r="K29" s="52"/>
      <c r="L29" s="52">
        <f>J29+K29</f>
        <v>0</v>
      </c>
      <c r="M29" s="52"/>
      <c r="N29" s="52"/>
      <c r="O29" s="52">
        <f>M29+N29</f>
        <v>0</v>
      </c>
      <c r="P29" s="52"/>
      <c r="Q29" s="52"/>
      <c r="R29" s="52">
        <f>P29+Q29</f>
        <v>0</v>
      </c>
    </row>
    <row r="30" spans="1:18" s="57" customFormat="1" ht="14.25" x14ac:dyDescent="0.2">
      <c r="A30" s="47" t="s">
        <v>75</v>
      </c>
      <c r="B30" s="58" t="s">
        <v>76</v>
      </c>
      <c r="C30" s="55" t="s">
        <v>16</v>
      </c>
      <c r="D30" s="56">
        <f t="shared" ref="D30:L30" si="28">D31+D32</f>
        <v>0</v>
      </c>
      <c r="E30" s="56">
        <f t="shared" si="28"/>
        <v>0</v>
      </c>
      <c r="F30" s="56">
        <f t="shared" si="28"/>
        <v>0</v>
      </c>
      <c r="G30" s="56">
        <f t="shared" si="28"/>
        <v>0</v>
      </c>
      <c r="H30" s="56">
        <f t="shared" si="28"/>
        <v>0</v>
      </c>
      <c r="I30" s="56">
        <f t="shared" si="28"/>
        <v>0</v>
      </c>
      <c r="J30" s="56">
        <f t="shared" si="28"/>
        <v>0</v>
      </c>
      <c r="K30" s="56">
        <f t="shared" si="28"/>
        <v>0</v>
      </c>
      <c r="L30" s="56">
        <f t="shared" si="28"/>
        <v>0</v>
      </c>
      <c r="M30" s="56">
        <f t="shared" ref="M30:O30" si="29">M31+M32</f>
        <v>0</v>
      </c>
      <c r="N30" s="56">
        <f t="shared" si="29"/>
        <v>0</v>
      </c>
      <c r="O30" s="56">
        <f t="shared" si="29"/>
        <v>0</v>
      </c>
      <c r="P30" s="56">
        <f t="shared" ref="P30:R30" si="30">P31+P32</f>
        <v>0</v>
      </c>
      <c r="Q30" s="56">
        <f t="shared" si="30"/>
        <v>0</v>
      </c>
      <c r="R30" s="56">
        <f t="shared" si="30"/>
        <v>0</v>
      </c>
    </row>
    <row r="31" spans="1:18" s="46" customFormat="1" ht="15" x14ac:dyDescent="0.2">
      <c r="A31" s="50"/>
      <c r="B31" s="53" t="s">
        <v>71</v>
      </c>
      <c r="C31" s="45" t="s">
        <v>16</v>
      </c>
      <c r="D31" s="52"/>
      <c r="E31" s="52"/>
      <c r="F31" s="52">
        <f>D31+E31</f>
        <v>0</v>
      </c>
      <c r="G31" s="52"/>
      <c r="H31" s="52"/>
      <c r="I31" s="52">
        <f>G31+H31</f>
        <v>0</v>
      </c>
      <c r="J31" s="52"/>
      <c r="K31" s="52"/>
      <c r="L31" s="52">
        <f>J31+K31</f>
        <v>0</v>
      </c>
      <c r="M31" s="52"/>
      <c r="N31" s="52"/>
      <c r="O31" s="52">
        <f>M31+N31</f>
        <v>0</v>
      </c>
      <c r="P31" s="52"/>
      <c r="Q31" s="52"/>
      <c r="R31" s="52">
        <f>P31+Q31</f>
        <v>0</v>
      </c>
    </row>
    <row r="32" spans="1:18" s="46" customFormat="1" ht="15" x14ac:dyDescent="0.2">
      <c r="A32" s="50"/>
      <c r="B32" s="59" t="s">
        <v>77</v>
      </c>
      <c r="C32" s="45" t="s">
        <v>16</v>
      </c>
      <c r="D32" s="52"/>
      <c r="E32" s="52"/>
      <c r="F32" s="52">
        <f>D32+E32</f>
        <v>0</v>
      </c>
      <c r="G32" s="52"/>
      <c r="H32" s="52"/>
      <c r="I32" s="52">
        <f>G32+H32</f>
        <v>0</v>
      </c>
      <c r="J32" s="52"/>
      <c r="K32" s="52"/>
      <c r="L32" s="52">
        <f>J32+K32</f>
        <v>0</v>
      </c>
      <c r="M32" s="52"/>
      <c r="N32" s="52"/>
      <c r="O32" s="52">
        <f>M32+N32</f>
        <v>0</v>
      </c>
      <c r="P32" s="52"/>
      <c r="Q32" s="52"/>
      <c r="R32" s="52">
        <f>P32+Q32</f>
        <v>0</v>
      </c>
    </row>
    <row r="33" spans="1:18" s="57" customFormat="1" ht="14.25" x14ac:dyDescent="0.2">
      <c r="A33" s="47" t="s">
        <v>78</v>
      </c>
      <c r="B33" s="58" t="s">
        <v>79</v>
      </c>
      <c r="C33" s="55" t="s">
        <v>16</v>
      </c>
      <c r="D33" s="56">
        <f t="shared" ref="D33:L33" si="31">D34+D35</f>
        <v>147107.09097018876</v>
      </c>
      <c r="E33" s="56">
        <f t="shared" si="31"/>
        <v>165553.22804084446</v>
      </c>
      <c r="F33" s="56">
        <f t="shared" si="31"/>
        <v>312660.31901103322</v>
      </c>
      <c r="G33" s="56">
        <f t="shared" si="31"/>
        <v>147107.09097018876</v>
      </c>
      <c r="H33" s="56">
        <f t="shared" si="31"/>
        <v>165553.22804084446</v>
      </c>
      <c r="I33" s="56">
        <f t="shared" si="31"/>
        <v>312660.31901103322</v>
      </c>
      <c r="J33" s="56">
        <f t="shared" si="31"/>
        <v>147107.09097018876</v>
      </c>
      <c r="K33" s="56">
        <f t="shared" si="31"/>
        <v>165553.22804084446</v>
      </c>
      <c r="L33" s="56">
        <f t="shared" si="31"/>
        <v>312660.31901103322</v>
      </c>
      <c r="M33" s="56">
        <f t="shared" ref="M33:O33" si="32">M34+M35</f>
        <v>147107.09097018876</v>
      </c>
      <c r="N33" s="56">
        <f t="shared" si="32"/>
        <v>165553.22804084446</v>
      </c>
      <c r="O33" s="56">
        <f t="shared" si="32"/>
        <v>312660.31901103322</v>
      </c>
      <c r="P33" s="56">
        <f t="shared" ref="P33:R33" si="33">P34+P35</f>
        <v>147107.09097018876</v>
      </c>
      <c r="Q33" s="56">
        <f t="shared" si="33"/>
        <v>165553.22804084446</v>
      </c>
      <c r="R33" s="56">
        <f t="shared" si="33"/>
        <v>312660.31901103322</v>
      </c>
    </row>
    <row r="34" spans="1:18" s="46" customFormat="1" ht="15" x14ac:dyDescent="0.2">
      <c r="A34" s="50"/>
      <c r="B34" s="53" t="s">
        <v>71</v>
      </c>
      <c r="C34" s="45" t="s">
        <v>16</v>
      </c>
      <c r="D34" s="52">
        <f>D21</f>
        <v>147107.09097018876</v>
      </c>
      <c r="E34" s="52">
        <f>E21</f>
        <v>165553.22804084446</v>
      </c>
      <c r="F34" s="52">
        <f>D34+E34</f>
        <v>312660.31901103322</v>
      </c>
      <c r="G34" s="52">
        <f>G21</f>
        <v>147107.09097018876</v>
      </c>
      <c r="H34" s="52">
        <f>H21</f>
        <v>165553.22804084446</v>
      </c>
      <c r="I34" s="52">
        <f>G34+H34</f>
        <v>312660.31901103322</v>
      </c>
      <c r="J34" s="52">
        <f>J21</f>
        <v>147107.09097018876</v>
      </c>
      <c r="K34" s="52">
        <f>K21</f>
        <v>165553.22804084446</v>
      </c>
      <c r="L34" s="52">
        <f>J34+K34</f>
        <v>312660.31901103322</v>
      </c>
      <c r="M34" s="52">
        <f>M21</f>
        <v>147107.09097018876</v>
      </c>
      <c r="N34" s="52">
        <f>N21</f>
        <v>165553.22804084446</v>
      </c>
      <c r="O34" s="52">
        <f>M34+N34</f>
        <v>312660.31901103322</v>
      </c>
      <c r="P34" s="52">
        <f>P21</f>
        <v>147107.09097018876</v>
      </c>
      <c r="Q34" s="52">
        <f>Q21</f>
        <v>165553.22804084446</v>
      </c>
      <c r="R34" s="52">
        <f>P34+Q34</f>
        <v>312660.31901103322</v>
      </c>
    </row>
    <row r="35" spans="1:18" s="46" customFormat="1" ht="15" x14ac:dyDescent="0.2">
      <c r="A35" s="50"/>
      <c r="B35" s="53" t="s">
        <v>80</v>
      </c>
      <c r="C35" s="45" t="s">
        <v>16</v>
      </c>
      <c r="D35" s="52"/>
      <c r="E35" s="52"/>
      <c r="F35" s="52">
        <f>D35+E35</f>
        <v>0</v>
      </c>
      <c r="G35" s="52"/>
      <c r="H35" s="52"/>
      <c r="I35" s="52">
        <f>G35+H35</f>
        <v>0</v>
      </c>
      <c r="J35" s="52"/>
      <c r="K35" s="52"/>
      <c r="L35" s="52">
        <f>J35+K35</f>
        <v>0</v>
      </c>
      <c r="M35" s="52"/>
      <c r="N35" s="52"/>
      <c r="O35" s="52">
        <f>M35+N35</f>
        <v>0</v>
      </c>
      <c r="P35" s="52"/>
      <c r="Q35" s="52"/>
      <c r="R35" s="52">
        <f>P35+Q35</f>
        <v>0</v>
      </c>
    </row>
    <row r="36" spans="1:18" s="46" customFormat="1" ht="18.75" customHeight="1" x14ac:dyDescent="0.2">
      <c r="A36" s="47" t="s">
        <v>83</v>
      </c>
      <c r="B36" s="48" t="s">
        <v>84</v>
      </c>
      <c r="C36" s="45" t="s">
        <v>16</v>
      </c>
      <c r="D36" s="67">
        <f>D37+D38</f>
        <v>0</v>
      </c>
      <c r="E36" s="67">
        <f>E37+E38</f>
        <v>0</v>
      </c>
      <c r="F36" s="67">
        <f>F37+F38</f>
        <v>0</v>
      </c>
      <c r="G36" s="67">
        <f t="shared" ref="G36:L36" si="34">G37+G38</f>
        <v>0</v>
      </c>
      <c r="H36" s="67">
        <f t="shared" si="34"/>
        <v>0</v>
      </c>
      <c r="I36" s="67">
        <f t="shared" si="34"/>
        <v>0</v>
      </c>
      <c r="J36" s="67">
        <f t="shared" si="34"/>
        <v>0</v>
      </c>
      <c r="K36" s="67">
        <f t="shared" si="34"/>
        <v>0</v>
      </c>
      <c r="L36" s="67">
        <f t="shared" si="34"/>
        <v>0</v>
      </c>
      <c r="M36" s="67">
        <f t="shared" ref="M36:O36" si="35">M37+M38</f>
        <v>0</v>
      </c>
      <c r="N36" s="67">
        <f t="shared" si="35"/>
        <v>0</v>
      </c>
      <c r="O36" s="67">
        <f t="shared" si="35"/>
        <v>0</v>
      </c>
      <c r="P36" s="67">
        <f t="shared" ref="P36:R36" si="36">P37+P38</f>
        <v>0</v>
      </c>
      <c r="Q36" s="67">
        <f t="shared" si="36"/>
        <v>0</v>
      </c>
      <c r="R36" s="67">
        <f t="shared" si="36"/>
        <v>0</v>
      </c>
    </row>
    <row r="37" spans="1:18" s="46" customFormat="1" ht="30" x14ac:dyDescent="0.2">
      <c r="A37" s="50" t="s">
        <v>85</v>
      </c>
      <c r="B37" s="51" t="s">
        <v>86</v>
      </c>
      <c r="C37" s="45" t="s">
        <v>16</v>
      </c>
      <c r="D37" s="60"/>
      <c r="E37" s="60"/>
      <c r="F37" s="60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s="46" customFormat="1" ht="30" x14ac:dyDescent="0.2">
      <c r="A38" s="50" t="s">
        <v>87</v>
      </c>
      <c r="B38" s="51" t="s">
        <v>88</v>
      </c>
      <c r="C38" s="45" t="s">
        <v>16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s="46" customFormat="1" ht="42.75" x14ac:dyDescent="0.2">
      <c r="A39" s="47" t="s">
        <v>89</v>
      </c>
      <c r="B39" s="48" t="s">
        <v>90</v>
      </c>
      <c r="C39" s="45" t="s">
        <v>16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s="46" customFormat="1" ht="15" x14ac:dyDescent="0.2">
      <c r="A40" s="47" t="s">
        <v>91</v>
      </c>
      <c r="B40" s="48" t="s">
        <v>92</v>
      </c>
      <c r="C40" s="45" t="s">
        <v>1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3" spans="1:18" x14ac:dyDescent="0.2">
      <c r="D43" s="62"/>
      <c r="E43" s="62"/>
      <c r="F43" s="62"/>
      <c r="G43" s="63"/>
    </row>
    <row r="44" spans="1:18" x14ac:dyDescent="0.2">
      <c r="D44" s="62"/>
      <c r="E44" s="62"/>
      <c r="F44" s="62"/>
      <c r="G44" s="63"/>
      <c r="M44" s="69"/>
      <c r="N44" s="69"/>
      <c r="O44" s="69"/>
    </row>
    <row r="45" spans="1:18" x14ac:dyDescent="0.2">
      <c r="D45" s="63"/>
      <c r="E45" s="63"/>
      <c r="F45" s="63"/>
      <c r="G45" s="63"/>
    </row>
    <row r="46" spans="1:18" x14ac:dyDescent="0.2">
      <c r="D46" s="63"/>
      <c r="E46" s="63"/>
      <c r="F46" s="62"/>
      <c r="G46" s="63"/>
    </row>
  </sheetData>
  <mergeCells count="11">
    <mergeCell ref="A1:L1"/>
    <mergeCell ref="D2:R2"/>
    <mergeCell ref="D3:R3"/>
    <mergeCell ref="G4:I4"/>
    <mergeCell ref="J4:L4"/>
    <mergeCell ref="M4:O4"/>
    <mergeCell ref="P4:R4"/>
    <mergeCell ref="A2:A5"/>
    <mergeCell ref="B2:B5"/>
    <mergeCell ref="C2:C5"/>
    <mergeCell ref="D4:F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="60" zoomScaleNormal="100" workbookViewId="0">
      <selection activeCell="B14" sqref="B14"/>
    </sheetView>
  </sheetViews>
  <sheetFormatPr defaultColWidth="9.140625" defaultRowHeight="12.75" x14ac:dyDescent="0.2"/>
  <cols>
    <col min="1" max="1" width="6.42578125" customWidth="1"/>
    <col min="2" max="2" width="56.5703125" customWidth="1"/>
    <col min="3" max="3" width="15.140625" customWidth="1"/>
    <col min="4" max="4" width="15.85546875" customWidth="1"/>
    <col min="5" max="8" width="12" customWidth="1"/>
    <col min="11" max="15" width="0" hidden="1" customWidth="1"/>
  </cols>
  <sheetData>
    <row r="1" spans="1:14" ht="51" customHeight="1" x14ac:dyDescent="0.2">
      <c r="A1" s="123" t="s">
        <v>110</v>
      </c>
      <c r="B1" s="123"/>
      <c r="C1" s="123"/>
      <c r="D1" s="123"/>
      <c r="E1" s="123"/>
      <c r="F1" s="123"/>
      <c r="G1" s="123"/>
      <c r="H1" s="123"/>
    </row>
    <row r="2" spans="1:14" ht="13.5" customHeight="1" x14ac:dyDescent="0.2">
      <c r="A2" s="124"/>
      <c r="B2" s="124"/>
      <c r="C2" s="124"/>
      <c r="D2" s="124"/>
    </row>
    <row r="3" spans="1:14" ht="13.15" customHeight="1" x14ac:dyDescent="0.2">
      <c r="A3" s="125" t="s">
        <v>116</v>
      </c>
      <c r="B3" s="125"/>
      <c r="C3" s="125"/>
      <c r="D3" s="125"/>
      <c r="E3" s="125"/>
      <c r="F3" s="125"/>
      <c r="G3" s="125"/>
      <c r="H3" s="125"/>
    </row>
    <row r="4" spans="1:14" ht="48" customHeight="1" x14ac:dyDescent="0.2">
      <c r="A4" s="90" t="s">
        <v>117</v>
      </c>
      <c r="B4" s="120" t="s">
        <v>17</v>
      </c>
      <c r="C4" s="120"/>
      <c r="D4" s="120"/>
      <c r="E4" s="121" t="s">
        <v>118</v>
      </c>
      <c r="F4" s="122"/>
      <c r="G4" s="121" t="s">
        <v>18</v>
      </c>
      <c r="H4" s="122"/>
    </row>
    <row r="5" spans="1:14" ht="13.15" customHeight="1" x14ac:dyDescent="0.2">
      <c r="A5" s="91">
        <v>1</v>
      </c>
      <c r="B5" s="120">
        <v>2</v>
      </c>
      <c r="C5" s="120"/>
      <c r="D5" s="120"/>
      <c r="E5" s="126">
        <v>3</v>
      </c>
      <c r="F5" s="127"/>
      <c r="G5" s="126">
        <v>4</v>
      </c>
      <c r="H5" s="127"/>
    </row>
    <row r="6" spans="1:14" ht="15.75" x14ac:dyDescent="0.2">
      <c r="A6" s="92" t="s">
        <v>9</v>
      </c>
      <c r="B6" s="128"/>
      <c r="C6" s="129"/>
      <c r="D6" s="130"/>
      <c r="E6" s="115"/>
      <c r="F6" s="116"/>
      <c r="G6" s="115"/>
      <c r="H6" s="116"/>
    </row>
    <row r="7" spans="1:14" s="64" customFormat="1" ht="15.75" x14ac:dyDescent="0.2">
      <c r="A7" s="117" t="s">
        <v>19</v>
      </c>
      <c r="B7" s="118"/>
      <c r="C7" s="118"/>
      <c r="D7" s="118"/>
      <c r="E7" s="118"/>
      <c r="F7" s="119"/>
      <c r="G7" s="115" t="s">
        <v>119</v>
      </c>
      <c r="H7" s="116"/>
    </row>
    <row r="8" spans="1:14" x14ac:dyDescent="0.2">
      <c r="N8" s="72"/>
    </row>
    <row r="9" spans="1:14" ht="19.5" customHeight="1" x14ac:dyDescent="0.2">
      <c r="A9" s="132" t="s">
        <v>94</v>
      </c>
      <c r="B9" s="132"/>
      <c r="C9" s="132"/>
      <c r="D9" s="132"/>
      <c r="E9" s="132"/>
      <c r="F9" s="132"/>
      <c r="G9" s="132"/>
      <c r="H9" s="132"/>
    </row>
    <row r="10" spans="1:14" ht="48" customHeight="1" x14ac:dyDescent="0.2">
      <c r="A10" s="90" t="s">
        <v>117</v>
      </c>
      <c r="B10" s="120" t="s">
        <v>17</v>
      </c>
      <c r="C10" s="120"/>
      <c r="D10" s="120"/>
      <c r="E10" s="121" t="s">
        <v>118</v>
      </c>
      <c r="F10" s="122"/>
      <c r="G10" s="121" t="s">
        <v>18</v>
      </c>
      <c r="H10" s="122"/>
    </row>
    <row r="11" spans="1:14" ht="15.75" x14ac:dyDescent="0.2">
      <c r="A11" s="91">
        <v>1</v>
      </c>
      <c r="B11" s="120">
        <v>2</v>
      </c>
      <c r="C11" s="120"/>
      <c r="D11" s="120"/>
      <c r="E11" s="126">
        <v>3</v>
      </c>
      <c r="F11" s="127"/>
      <c r="G11" s="126">
        <v>4</v>
      </c>
      <c r="H11" s="127"/>
    </row>
    <row r="12" spans="1:14" s="64" customFormat="1" ht="15.75" x14ac:dyDescent="0.2">
      <c r="A12" s="92" t="s">
        <v>9</v>
      </c>
      <c r="B12" s="128"/>
      <c r="C12" s="129"/>
      <c r="D12" s="130"/>
      <c r="E12" s="115"/>
      <c r="F12" s="116"/>
      <c r="G12" s="115"/>
      <c r="H12" s="116"/>
    </row>
    <row r="13" spans="1:14" ht="15.75" x14ac:dyDescent="0.2">
      <c r="A13" s="117" t="s">
        <v>19</v>
      </c>
      <c r="B13" s="118"/>
      <c r="C13" s="118"/>
      <c r="D13" s="118"/>
      <c r="E13" s="118"/>
      <c r="F13" s="119"/>
      <c r="G13" s="115" t="s">
        <v>119</v>
      </c>
      <c r="H13" s="116"/>
    </row>
    <row r="14" spans="1:14" ht="15.75" x14ac:dyDescent="0.2">
      <c r="A14" s="93"/>
      <c r="B14" s="93"/>
      <c r="C14" s="93"/>
      <c r="D14" s="93"/>
      <c r="E14" s="93"/>
      <c r="F14" s="93"/>
      <c r="G14" s="94"/>
      <c r="H14" s="94"/>
    </row>
    <row r="15" spans="1:14" ht="15.75" x14ac:dyDescent="0.2">
      <c r="A15" s="133" t="s">
        <v>120</v>
      </c>
      <c r="B15" s="133"/>
      <c r="C15" s="133"/>
      <c r="D15" s="133"/>
      <c r="E15" s="133"/>
      <c r="F15" s="133"/>
      <c r="G15" s="133"/>
      <c r="H15" s="133"/>
    </row>
    <row r="16" spans="1:14" ht="48" customHeight="1" x14ac:dyDescent="0.2">
      <c r="A16" s="90" t="s">
        <v>117</v>
      </c>
      <c r="B16" s="120" t="s">
        <v>17</v>
      </c>
      <c r="C16" s="120"/>
      <c r="D16" s="120"/>
      <c r="E16" s="121" t="s">
        <v>118</v>
      </c>
      <c r="F16" s="122"/>
      <c r="G16" s="121" t="s">
        <v>18</v>
      </c>
      <c r="H16" s="122"/>
    </row>
    <row r="17" spans="1:15" ht="15.75" x14ac:dyDescent="0.2">
      <c r="A17" s="91">
        <v>1</v>
      </c>
      <c r="B17" s="120">
        <v>2</v>
      </c>
      <c r="C17" s="120"/>
      <c r="D17" s="120"/>
      <c r="E17" s="126">
        <v>3</v>
      </c>
      <c r="F17" s="127"/>
      <c r="G17" s="126">
        <v>4</v>
      </c>
      <c r="H17" s="127"/>
    </row>
    <row r="18" spans="1:15" ht="15.75" x14ac:dyDescent="0.2">
      <c r="A18" s="92" t="s">
        <v>9</v>
      </c>
      <c r="B18" s="140" t="s">
        <v>111</v>
      </c>
      <c r="C18" s="141"/>
      <c r="D18" s="142"/>
      <c r="E18" s="115" t="s">
        <v>103</v>
      </c>
      <c r="F18" s="116"/>
      <c r="G18" s="131">
        <v>21</v>
      </c>
      <c r="H18" s="143"/>
    </row>
    <row r="19" spans="1:15" ht="15.75" x14ac:dyDescent="0.2">
      <c r="A19" s="117" t="s">
        <v>19</v>
      </c>
      <c r="B19" s="118"/>
      <c r="C19" s="118"/>
      <c r="D19" s="118"/>
      <c r="E19" s="118"/>
      <c r="F19" s="119"/>
      <c r="G19" s="131">
        <f>G18</f>
        <v>21</v>
      </c>
      <c r="H19" s="116"/>
    </row>
    <row r="20" spans="1:15" ht="15.75" x14ac:dyDescent="0.2">
      <c r="A20" s="93"/>
      <c r="B20" s="93"/>
      <c r="C20" s="93"/>
      <c r="D20" s="93"/>
      <c r="E20" s="93"/>
      <c r="F20" s="93"/>
      <c r="G20" s="94"/>
      <c r="H20" s="94"/>
    </row>
    <row r="21" spans="1:15" ht="15" customHeight="1" x14ac:dyDescent="0.25">
      <c r="A21" s="134" t="s">
        <v>20</v>
      </c>
      <c r="B21" s="134"/>
      <c r="C21" s="134"/>
      <c r="D21" s="134"/>
      <c r="E21" s="134"/>
      <c r="F21" s="134"/>
      <c r="G21" s="134"/>
      <c r="H21" s="134"/>
    </row>
    <row r="22" spans="1:15" ht="15" customHeight="1" x14ac:dyDescent="0.25">
      <c r="A22" s="135" t="s">
        <v>21</v>
      </c>
      <c r="B22" s="137" t="s">
        <v>121</v>
      </c>
      <c r="C22" s="137" t="s">
        <v>8</v>
      </c>
      <c r="D22" s="121" t="s">
        <v>22</v>
      </c>
      <c r="E22" s="139"/>
      <c r="F22" s="139"/>
      <c r="G22" s="139"/>
      <c r="H22" s="122"/>
      <c r="K22" s="1"/>
      <c r="L22" s="1" t="s">
        <v>98</v>
      </c>
      <c r="M22" s="1" t="s">
        <v>99</v>
      </c>
      <c r="N22" s="1" t="s">
        <v>97</v>
      </c>
      <c r="O22" s="1"/>
    </row>
    <row r="23" spans="1:15" ht="15" customHeight="1" x14ac:dyDescent="0.25">
      <c r="A23" s="136"/>
      <c r="B23" s="138"/>
      <c r="C23" s="138"/>
      <c r="D23" s="29" t="s">
        <v>103</v>
      </c>
      <c r="E23" s="29" t="s">
        <v>104</v>
      </c>
      <c r="F23" s="29" t="s">
        <v>105</v>
      </c>
      <c r="G23" s="29" t="s">
        <v>106</v>
      </c>
      <c r="H23" s="29" t="s">
        <v>107</v>
      </c>
      <c r="K23" s="1" t="s">
        <v>100</v>
      </c>
      <c r="L23" s="1">
        <v>384.6</v>
      </c>
      <c r="M23" s="73">
        <v>384.6</v>
      </c>
      <c r="N23" s="73">
        <f>[2]Певек!$M$134</f>
        <v>384.59763146518617</v>
      </c>
      <c r="O23" s="1"/>
    </row>
    <row r="24" spans="1:15" ht="15" customHeight="1" x14ac:dyDescent="0.25">
      <c r="A24" s="29">
        <v>1</v>
      </c>
      <c r="B24" s="29">
        <v>2</v>
      </c>
      <c r="C24" s="29">
        <v>3</v>
      </c>
      <c r="D24" s="29">
        <v>4</v>
      </c>
      <c r="E24" s="29">
        <v>5</v>
      </c>
      <c r="F24" s="29">
        <v>6</v>
      </c>
      <c r="G24" s="65">
        <v>7</v>
      </c>
      <c r="H24" s="65">
        <v>8</v>
      </c>
      <c r="K24" s="1" t="s">
        <v>101</v>
      </c>
      <c r="L24" s="74">
        <f>[2]Певек!$K$29/12*6</f>
        <v>113939.83350000001</v>
      </c>
      <c r="M24" s="74" t="e">
        <f>O24-L24-N24</f>
        <v>#REF!</v>
      </c>
      <c r="N24" s="74" t="e">
        <f>'разд 2'!#REF!</f>
        <v>#REF!</v>
      </c>
      <c r="O24" s="74" t="e">
        <f>'разд 2'!#REF!</f>
        <v>#REF!</v>
      </c>
    </row>
    <row r="25" spans="1:15" ht="20.25" customHeight="1" x14ac:dyDescent="0.25">
      <c r="A25" s="2" t="s">
        <v>9</v>
      </c>
      <c r="B25" s="66" t="s">
        <v>95</v>
      </c>
      <c r="C25" s="3" t="s">
        <v>96</v>
      </c>
      <c r="D25" s="78">
        <f>[1]Певек!$M$117-[1]Певек!$M$110</f>
        <v>134205.51446294744</v>
      </c>
      <c r="E25" s="78">
        <f>[1]Певек!$Q$117-[1]Певек!$Q$110</f>
        <v>142083.63760696969</v>
      </c>
      <c r="F25" s="78">
        <f>[1]Певек!$S$117-[1]Певек!$S$110</f>
        <v>146176.87649558324</v>
      </c>
      <c r="G25" s="78">
        <f>[1]Певек!$U$117-[1]Певек!$U$110</f>
        <v>150456.30043794448</v>
      </c>
      <c r="H25" s="78">
        <f>[1]Певек!$W$117-[1]Певек!$W$110</f>
        <v>154866.23184693846</v>
      </c>
      <c r="K25" s="1"/>
      <c r="L25" s="1"/>
      <c r="M25" s="1"/>
      <c r="N25" s="1"/>
      <c r="O25" s="74"/>
    </row>
    <row r="26" spans="1:15" ht="15" customHeight="1" x14ac:dyDescent="0.25">
      <c r="K26" s="1" t="s">
        <v>102</v>
      </c>
      <c r="L26" s="1">
        <f>L23*L24/1000</f>
        <v>43821.259964100005</v>
      </c>
      <c r="M26" s="1" t="e">
        <f t="shared" ref="M26:N26" si="0">M23*M24/1000</f>
        <v>#REF!</v>
      </c>
      <c r="N26" s="1" t="e">
        <f t="shared" si="0"/>
        <v>#REF!</v>
      </c>
      <c r="O26" s="75" t="e">
        <f>L26+M26+N26</f>
        <v>#REF!</v>
      </c>
    </row>
    <row r="27" spans="1:15" ht="15" customHeight="1" x14ac:dyDescent="0.2"/>
    <row r="28" spans="1:15" ht="15" customHeight="1" x14ac:dyDescent="0.2"/>
    <row r="29" spans="1:15" ht="15" customHeight="1" x14ac:dyDescent="0.2"/>
    <row r="30" spans="1:15" ht="15" customHeight="1" x14ac:dyDescent="0.2"/>
    <row r="31" spans="1:15" ht="15" customHeight="1" x14ac:dyDescent="0.2"/>
    <row r="32" spans="1:1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43">
    <mergeCell ref="G17:H17"/>
    <mergeCell ref="B18:D18"/>
    <mergeCell ref="E18:F18"/>
    <mergeCell ref="G18:H18"/>
    <mergeCell ref="A21:H21"/>
    <mergeCell ref="A22:A23"/>
    <mergeCell ref="B22:B23"/>
    <mergeCell ref="C22:C23"/>
    <mergeCell ref="D22:H22"/>
    <mergeCell ref="B11:D11"/>
    <mergeCell ref="E11:F11"/>
    <mergeCell ref="G11:H11"/>
    <mergeCell ref="B12:D12"/>
    <mergeCell ref="A19:F19"/>
    <mergeCell ref="G19:H19"/>
    <mergeCell ref="E12:F12"/>
    <mergeCell ref="G12:H12"/>
    <mergeCell ref="A13:F13"/>
    <mergeCell ref="G13:H13"/>
    <mergeCell ref="A15:H15"/>
    <mergeCell ref="B16:D16"/>
    <mergeCell ref="E16:F16"/>
    <mergeCell ref="G16:H16"/>
    <mergeCell ref="B17:D17"/>
    <mergeCell ref="E17:F17"/>
    <mergeCell ref="B5:D5"/>
    <mergeCell ref="E5:F5"/>
    <mergeCell ref="G5:H5"/>
    <mergeCell ref="B6:D6"/>
    <mergeCell ref="E6:F6"/>
    <mergeCell ref="A1:H1"/>
    <mergeCell ref="A2:D2"/>
    <mergeCell ref="A3:H3"/>
    <mergeCell ref="B4:D4"/>
    <mergeCell ref="E4:F4"/>
    <mergeCell ref="G4:H4"/>
    <mergeCell ref="G6:H6"/>
    <mergeCell ref="A7:F7"/>
    <mergeCell ref="G7:H7"/>
    <mergeCell ref="B10:D10"/>
    <mergeCell ref="E10:F10"/>
    <mergeCell ref="G10:H10"/>
    <mergeCell ref="A9:H9"/>
  </mergeCells>
  <printOptions horizontalCentered="1"/>
  <pageMargins left="1.1811023622047245" right="0.47244094488188981" top="0.49212598425196852" bottom="0.3937007874015748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opLeftCell="A4" zoomScale="85" zoomScaleNormal="85" workbookViewId="0">
      <selection activeCell="D13" sqref="D13"/>
    </sheetView>
  </sheetViews>
  <sheetFormatPr defaultColWidth="9.140625" defaultRowHeight="15" x14ac:dyDescent="0.25"/>
  <cols>
    <col min="1" max="1" width="7" style="1" customWidth="1"/>
    <col min="2" max="2" width="42.5703125" style="1" customWidth="1"/>
    <col min="3" max="3" width="13" style="1" customWidth="1"/>
    <col min="4" max="7" width="12.42578125" style="1" customWidth="1"/>
    <col min="8" max="8" width="14.7109375" style="1" customWidth="1"/>
    <col min="9" max="16384" width="9.140625" style="1"/>
  </cols>
  <sheetData>
    <row r="1" spans="1:8" ht="38.25" customHeight="1" x14ac:dyDescent="0.25">
      <c r="A1" s="145" t="s">
        <v>23</v>
      </c>
      <c r="B1" s="145"/>
      <c r="C1" s="145"/>
      <c r="D1" s="145"/>
      <c r="E1" s="145"/>
      <c r="F1" s="145"/>
      <c r="G1" s="145"/>
      <c r="H1" s="145"/>
    </row>
    <row r="2" spans="1:8" ht="18.75" customHeight="1" x14ac:dyDescent="0.25">
      <c r="A2" s="146" t="s">
        <v>21</v>
      </c>
      <c r="B2" s="148" t="s">
        <v>24</v>
      </c>
      <c r="C2" s="148" t="s">
        <v>8</v>
      </c>
      <c r="D2" s="150" t="s">
        <v>25</v>
      </c>
      <c r="E2" s="150"/>
      <c r="F2" s="150"/>
      <c r="G2" s="150"/>
      <c r="H2" s="150"/>
    </row>
    <row r="3" spans="1:8" ht="17.25" customHeight="1" x14ac:dyDescent="0.25">
      <c r="A3" s="147"/>
      <c r="B3" s="149"/>
      <c r="C3" s="149"/>
      <c r="D3" s="29" t="s">
        <v>103</v>
      </c>
      <c r="E3" s="29" t="s">
        <v>104</v>
      </c>
      <c r="F3" s="29" t="s">
        <v>105</v>
      </c>
      <c r="G3" s="29" t="s">
        <v>106</v>
      </c>
      <c r="H3" s="29" t="s">
        <v>107</v>
      </c>
    </row>
    <row r="4" spans="1:8" ht="17.25" customHeight="1" x14ac:dyDescent="0.25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30">
        <v>7</v>
      </c>
      <c r="H4" s="30">
        <v>8</v>
      </c>
    </row>
    <row r="5" spans="1:8" ht="17.25" customHeight="1" x14ac:dyDescent="0.25">
      <c r="A5" s="6" t="s">
        <v>0</v>
      </c>
      <c r="B5" s="151" t="s">
        <v>26</v>
      </c>
      <c r="C5" s="151"/>
      <c r="D5" s="151"/>
      <c r="E5" s="151"/>
      <c r="F5" s="151"/>
      <c r="G5" s="151"/>
      <c r="H5" s="151"/>
    </row>
    <row r="6" spans="1:8" ht="125.25" customHeight="1" x14ac:dyDescent="0.25">
      <c r="A6" s="7">
        <v>1</v>
      </c>
      <c r="B6" s="8" t="s">
        <v>27</v>
      </c>
      <c r="C6" s="7" t="s">
        <v>1</v>
      </c>
      <c r="D6" s="81" t="str">
        <f>IF(ISERR(D7/D8*100),"0,00",D7/D8*100)</f>
        <v>0,00</v>
      </c>
      <c r="E6" s="81" t="str">
        <f>IF(ISERR(E7/E8*100),"0,00",E7/E8*100)</f>
        <v>0,00</v>
      </c>
      <c r="F6" s="81" t="str">
        <f>IF(ISERR(F7/F8*100),"0,00",F7/F8*100)</f>
        <v>0,00</v>
      </c>
      <c r="G6" s="81" t="str">
        <f>IF(ISERR(G7/G8*100),"0,00",G7/G8*100)</f>
        <v>0,00</v>
      </c>
      <c r="H6" s="81" t="str">
        <f>IF(ISERR(H7/H8*100),"0,00",H7/H8*100)</f>
        <v>0,00</v>
      </c>
    </row>
    <row r="7" spans="1:8" ht="78.75" x14ac:dyDescent="0.25">
      <c r="A7" s="9" t="s">
        <v>3</v>
      </c>
      <c r="B7" s="10" t="s">
        <v>28</v>
      </c>
      <c r="C7" s="11" t="s">
        <v>29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</row>
    <row r="8" spans="1:8" ht="18.75" customHeight="1" x14ac:dyDescent="0.25">
      <c r="A8" s="12" t="s">
        <v>4</v>
      </c>
      <c r="B8" s="13" t="s">
        <v>30</v>
      </c>
      <c r="C8" s="14" t="s">
        <v>29</v>
      </c>
      <c r="D8" s="84">
        <v>0</v>
      </c>
      <c r="E8" s="84">
        <v>0</v>
      </c>
      <c r="F8" s="85">
        <v>0</v>
      </c>
      <c r="G8" s="84">
        <v>0</v>
      </c>
      <c r="H8" s="84">
        <v>0</v>
      </c>
    </row>
    <row r="9" spans="1:8" ht="94.5" customHeight="1" x14ac:dyDescent="0.25">
      <c r="A9" s="15" t="s">
        <v>5</v>
      </c>
      <c r="B9" s="16" t="s">
        <v>31</v>
      </c>
      <c r="C9" s="17" t="s">
        <v>1</v>
      </c>
      <c r="D9" s="81">
        <f>IF(ISERR(D10/D11*100),"0,00",D10/D11*100)</f>
        <v>0</v>
      </c>
      <c r="E9" s="81">
        <f>IF(ISERR(E10/E11*100),"0,00",E10/E11*100)</f>
        <v>0</v>
      </c>
      <c r="F9" s="81">
        <f>IF(ISERR(F10/F11*100),"0,00",F10/F11*100)</f>
        <v>0</v>
      </c>
      <c r="G9" s="81">
        <f>IF(ISERR(G10/G11*100),"0,00",G10/G11*100)</f>
        <v>0</v>
      </c>
      <c r="H9" s="81">
        <f>IF(ISERR(H10/H11*100),"0,00",H10/H11*100)</f>
        <v>0</v>
      </c>
    </row>
    <row r="10" spans="1:8" ht="82.5" customHeight="1" x14ac:dyDescent="0.25">
      <c r="A10" s="9" t="s">
        <v>32</v>
      </c>
      <c r="B10" s="10" t="s">
        <v>33</v>
      </c>
      <c r="C10" s="18" t="s">
        <v>29</v>
      </c>
      <c r="D10" s="83">
        <v>0</v>
      </c>
      <c r="E10" s="83">
        <v>0</v>
      </c>
      <c r="F10" s="82">
        <v>0</v>
      </c>
      <c r="G10" s="83">
        <v>0</v>
      </c>
      <c r="H10" s="83">
        <v>0</v>
      </c>
    </row>
    <row r="11" spans="1:8" ht="15.75" x14ac:dyDescent="0.25">
      <c r="A11" s="19" t="s">
        <v>34</v>
      </c>
      <c r="B11" s="20" t="s">
        <v>30</v>
      </c>
      <c r="C11" s="14" t="s">
        <v>29</v>
      </c>
      <c r="D11" s="79">
        <f>61+121</f>
        <v>182</v>
      </c>
      <c r="E11" s="79">
        <f>D11</f>
        <v>182</v>
      </c>
      <c r="F11" s="80">
        <f>E11</f>
        <v>182</v>
      </c>
      <c r="G11" s="79">
        <f>F11</f>
        <v>182</v>
      </c>
      <c r="H11" s="79">
        <f>G11</f>
        <v>182</v>
      </c>
    </row>
    <row r="12" spans="1:8" ht="17.25" customHeight="1" x14ac:dyDescent="0.25">
      <c r="A12" s="21" t="s">
        <v>2</v>
      </c>
      <c r="B12" s="144" t="s">
        <v>35</v>
      </c>
      <c r="C12" s="144"/>
      <c r="D12" s="144"/>
      <c r="E12" s="144"/>
      <c r="F12" s="144"/>
      <c r="G12" s="144"/>
      <c r="H12" s="144"/>
    </row>
    <row r="13" spans="1:8" ht="63.75" customHeight="1" x14ac:dyDescent="0.25">
      <c r="A13" s="22" t="s">
        <v>7</v>
      </c>
      <c r="B13" s="23" t="s">
        <v>36</v>
      </c>
      <c r="C13" s="24" t="s">
        <v>37</v>
      </c>
      <c r="D13" s="86">
        <f>D14/D15</f>
        <v>0.78049703942354753</v>
      </c>
      <c r="E13" s="86">
        <f>E14/E15</f>
        <v>0.78049703942354753</v>
      </c>
      <c r="F13" s="86">
        <f>F14/F15</f>
        <v>0.78049703942354753</v>
      </c>
      <c r="G13" s="86">
        <f t="shared" ref="G13:H13" si="0">G14/G15</f>
        <v>0.78049703942354753</v>
      </c>
      <c r="H13" s="86">
        <f t="shared" si="0"/>
        <v>0.78049703942354753</v>
      </c>
    </row>
    <row r="14" spans="1:8" ht="48.6" customHeight="1" x14ac:dyDescent="0.25">
      <c r="A14" s="25" t="s">
        <v>3</v>
      </c>
      <c r="B14" s="26" t="s">
        <v>38</v>
      </c>
      <c r="C14" s="27" t="s">
        <v>39</v>
      </c>
      <c r="D14" s="87">
        <f>'[3]6.2. эл энерг долгоср'!$I$81/1000</f>
        <v>249.01066666666665</v>
      </c>
      <c r="E14" s="87">
        <f>D14</f>
        <v>249.01066666666665</v>
      </c>
      <c r="F14" s="88">
        <f>E14</f>
        <v>249.01066666666665</v>
      </c>
      <c r="G14" s="88">
        <f>F14</f>
        <v>249.01066666666665</v>
      </c>
      <c r="H14" s="88">
        <f>G14</f>
        <v>249.01066666666665</v>
      </c>
    </row>
    <row r="15" spans="1:8" ht="45.75" customHeight="1" x14ac:dyDescent="0.25">
      <c r="A15" s="19" t="s">
        <v>4</v>
      </c>
      <c r="B15" s="13" t="s">
        <v>40</v>
      </c>
      <c r="C15" s="28" t="s">
        <v>41</v>
      </c>
      <c r="D15" s="89">
        <f>'разд 2'!F10/1000</f>
        <v>319.04114184799306</v>
      </c>
      <c r="E15" s="89">
        <f>'разд 2'!I10/1000</f>
        <v>319.04114184799306</v>
      </c>
      <c r="F15" s="89">
        <f>'разд 2'!L10/1000</f>
        <v>319.04114184799306</v>
      </c>
      <c r="G15" s="89">
        <f>'разд 2'!O10/1000</f>
        <v>319.04114184799306</v>
      </c>
      <c r="H15" s="89">
        <f>'разд 2'!R10/1000</f>
        <v>319.04114184799306</v>
      </c>
    </row>
  </sheetData>
  <mergeCells count="7">
    <mergeCell ref="B12:H12"/>
    <mergeCell ref="A1:H1"/>
    <mergeCell ref="A2:A3"/>
    <mergeCell ref="B2:B3"/>
    <mergeCell ref="C2:C3"/>
    <mergeCell ref="D2:H2"/>
    <mergeCell ref="B5:H5"/>
  </mergeCells>
  <printOptions horizontalCentered="1"/>
  <pageMargins left="1.1811023622047245" right="0.47244094488188981" top="0.49212598425196852" bottom="0.3937007874015748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 1</vt:lpstr>
      <vt:lpstr>разд 2</vt:lpstr>
      <vt:lpstr>разд 3,4</vt:lpstr>
      <vt:lpstr>разд 5</vt:lpstr>
      <vt:lpstr>'разд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2024-02-13T22:15:36Z</cp:lastPrinted>
  <dcterms:created xsi:type="dcterms:W3CDTF">1996-10-08T23:32:33Z</dcterms:created>
  <dcterms:modified xsi:type="dcterms:W3CDTF">2024-02-13T22:16:52Z</dcterms:modified>
</cp:coreProperties>
</file>