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5135" yWindow="105" windowWidth="13590" windowHeight="11700"/>
  </bookViews>
  <sheets>
    <sheet name="раздел 1" sheetId="5" r:id="rId1"/>
    <sheet name="раздел 2" sheetId="4" r:id="rId2"/>
    <sheet name="раздел 3,4" sheetId="7" r:id="rId3"/>
    <sheet name="раздел 5" sheetId="6" r:id="rId4"/>
  </sheets>
  <externalReferences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H30" i="7" l="1"/>
  <c r="G30" i="7"/>
  <c r="F30" i="7"/>
  <c r="E30" i="7"/>
  <c r="D30" i="7"/>
  <c r="I11" i="4" l="1"/>
  <c r="G11" i="4" s="1"/>
  <c r="G8" i="4" l="1"/>
  <c r="H11" i="4"/>
  <c r="H8" i="4" s="1"/>
  <c r="F17" i="7"/>
  <c r="F16" i="7"/>
  <c r="F15" i="7"/>
  <c r="F14" i="7"/>
  <c r="F13" i="7"/>
  <c r="F12" i="7"/>
  <c r="F11" i="7"/>
  <c r="F10" i="7"/>
  <c r="F34" i="4" l="1"/>
  <c r="J34" i="7" l="1"/>
  <c r="L39" i="7" l="1"/>
  <c r="L41" i="7" s="1"/>
  <c r="J36" i="7"/>
  <c r="J30" i="7"/>
  <c r="T34" i="4" l="1"/>
  <c r="S34" i="4"/>
  <c r="T11" i="4"/>
  <c r="S11" i="4"/>
  <c r="T8" i="4" l="1"/>
  <c r="U11" i="4"/>
  <c r="T33" i="4"/>
  <c r="T22" i="4" s="1"/>
  <c r="L34" i="7" s="1"/>
  <c r="N39" i="7" s="1"/>
  <c r="S33" i="4"/>
  <c r="S22" i="4" s="1"/>
  <c r="U17" i="4"/>
  <c r="S17" i="4"/>
  <c r="T12" i="4" l="1"/>
  <c r="T16" i="4" s="1"/>
  <c r="T21" i="4" s="1"/>
  <c r="T7" i="4"/>
  <c r="U34" i="4"/>
  <c r="U33" i="4" s="1"/>
  <c r="U22" i="4" s="1"/>
  <c r="M34" i="7" s="1"/>
  <c r="K34" i="7" s="1"/>
  <c r="S8" i="4"/>
  <c r="S12" i="4" s="1"/>
  <c r="S16" i="4" s="1"/>
  <c r="S21" i="4" s="1"/>
  <c r="E8" i="4"/>
  <c r="D8" i="4"/>
  <c r="M39" i="7" l="1"/>
  <c r="O39" i="7" s="1"/>
  <c r="K36" i="7"/>
  <c r="S7" i="4"/>
  <c r="U12" i="4"/>
  <c r="U16" i="4" s="1"/>
  <c r="U21" i="4" s="1"/>
  <c r="U8" i="4"/>
  <c r="U7" i="4" s="1"/>
  <c r="K11" i="4"/>
  <c r="N11" i="4" s="1"/>
  <c r="Q11" i="4" s="1"/>
  <c r="J11" i="4"/>
  <c r="M11" i="4" s="1"/>
  <c r="P11" i="4" s="1"/>
  <c r="K8" i="4"/>
  <c r="N8" i="4" s="1"/>
  <c r="Q8" i="4" s="1"/>
  <c r="J8" i="4"/>
  <c r="M8" i="4" s="1"/>
  <c r="P8" i="4" s="1"/>
  <c r="K34" i="4"/>
  <c r="N34" i="4" s="1"/>
  <c r="Q34" i="4" s="1"/>
  <c r="M42" i="7" l="1"/>
  <c r="L42" i="7"/>
  <c r="H6" i="6"/>
  <c r="G6" i="6"/>
  <c r="F6" i="6"/>
  <c r="E6" i="6"/>
  <c r="D6" i="6"/>
  <c r="B22" i="7" l="1"/>
  <c r="C22" i="7" s="1"/>
  <c r="D22" i="7" s="1"/>
  <c r="B6" i="7"/>
  <c r="C6" i="7" s="1"/>
  <c r="D6" i="7" s="1"/>
  <c r="R17" i="4" l="1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Q12" i="4"/>
  <c r="P12" i="4"/>
  <c r="R11" i="4"/>
  <c r="R8" i="4"/>
  <c r="Q7" i="4"/>
  <c r="P7" i="4"/>
  <c r="N12" i="4"/>
  <c r="N16" i="4" s="1"/>
  <c r="N21" i="4" s="1"/>
  <c r="M12" i="4"/>
  <c r="M16" i="4" s="1"/>
  <c r="M21" i="4" s="1"/>
  <c r="O11" i="4"/>
  <c r="O8" i="4"/>
  <c r="O7" i="4" s="1"/>
  <c r="N7" i="4"/>
  <c r="M7" i="4"/>
  <c r="K12" i="4"/>
  <c r="K16" i="4" s="1"/>
  <c r="J12" i="4"/>
  <c r="J16" i="4" s="1"/>
  <c r="L11" i="4"/>
  <c r="L8" i="4"/>
  <c r="L7" i="4" s="1"/>
  <c r="K7" i="4"/>
  <c r="J7" i="4"/>
  <c r="H12" i="4"/>
  <c r="H16" i="4" s="1"/>
  <c r="G12" i="4"/>
  <c r="G16" i="4" s="1"/>
  <c r="I8" i="4"/>
  <c r="I7" i="4" s="1"/>
  <c r="H7" i="4"/>
  <c r="G7" i="4"/>
  <c r="D6" i="4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F11" i="4"/>
  <c r="F8" i="4"/>
  <c r="E12" i="4"/>
  <c r="E16" i="4" s="1"/>
  <c r="D12" i="4"/>
  <c r="D16" i="4" s="1"/>
  <c r="D21" i="4" s="1"/>
  <c r="E7" i="4"/>
  <c r="D7" i="4"/>
  <c r="G21" i="4" l="1"/>
  <c r="E21" i="4"/>
  <c r="E33" i="4" s="1"/>
  <c r="E22" i="4" s="1"/>
  <c r="F12" i="4"/>
  <c r="Q16" i="4"/>
  <c r="P16" i="4"/>
  <c r="P21" i="4" s="1"/>
  <c r="R7" i="4"/>
  <c r="H21" i="4"/>
  <c r="K21" i="4"/>
  <c r="Q21" i="4"/>
  <c r="Q33" i="4" s="1"/>
  <c r="Q22" i="4" s="1"/>
  <c r="J21" i="4"/>
  <c r="K33" i="4"/>
  <c r="K22" i="4" s="1"/>
  <c r="H33" i="4"/>
  <c r="H22" i="4" s="1"/>
  <c r="N33" i="4"/>
  <c r="N22" i="4" s="1"/>
  <c r="R12" i="4"/>
  <c r="R16" i="4" s="1"/>
  <c r="R21" i="4" s="1"/>
  <c r="O12" i="4"/>
  <c r="O16" i="4" s="1"/>
  <c r="O21" i="4" s="1"/>
  <c r="O34" i="4" s="1"/>
  <c r="O33" i="4" s="1"/>
  <c r="O22" i="4" s="1"/>
  <c r="L12" i="4"/>
  <c r="L16" i="4" s="1"/>
  <c r="L21" i="4" s="1"/>
  <c r="L34" i="4" s="1"/>
  <c r="L33" i="4" s="1"/>
  <c r="L22" i="4" s="1"/>
  <c r="I12" i="4"/>
  <c r="I16" i="4" s="1"/>
  <c r="I21" i="4" s="1"/>
  <c r="I33" i="4" s="1"/>
  <c r="I22" i="4" s="1"/>
  <c r="F7" i="4" l="1"/>
  <c r="F16" i="4" s="1"/>
  <c r="F21" i="4" s="1"/>
  <c r="F33" i="4" s="1"/>
  <c r="C6" i="4"/>
  <c r="F22" i="4" l="1"/>
  <c r="D33" i="4" l="1"/>
  <c r="D22" i="4" s="1"/>
  <c r="K30" i="7" l="1"/>
  <c r="L30" i="7" s="1"/>
  <c r="O41" i="7" s="1"/>
  <c r="L33" i="7" l="1"/>
  <c r="L36" i="7" l="1"/>
  <c r="M36" i="7" s="1"/>
  <c r="N40" i="7"/>
  <c r="N42" i="7" l="1"/>
  <c r="O42" i="7" s="1"/>
  <c r="N41" i="7"/>
  <c r="M41" i="7" s="1"/>
  <c r="G33" i="4" l="1"/>
  <c r="G22" i="4" s="1"/>
  <c r="J34" i="4"/>
  <c r="J33" i="4" s="1"/>
  <c r="J22" i="4" s="1"/>
  <c r="M34" i="4" l="1"/>
  <c r="M33" i="4" l="1"/>
  <c r="M22" i="4" s="1"/>
  <c r="P34" i="4"/>
  <c r="R34" i="4" l="1"/>
  <c r="R33" i="4" s="1"/>
  <c r="R22" i="4" s="1"/>
  <c r="P33" i="4"/>
  <c r="P22" i="4" s="1"/>
</calcChain>
</file>

<file path=xl/sharedStrings.xml><?xml version="1.0" encoding="utf-8"?>
<sst xmlns="http://schemas.openxmlformats.org/spreadsheetml/2006/main" count="234" uniqueCount="129">
  <si>
    <t>3.</t>
  </si>
  <si>
    <t>1.</t>
  </si>
  <si>
    <t>2.</t>
  </si>
  <si>
    <t>4.</t>
  </si>
  <si>
    <t>5.</t>
  </si>
  <si>
    <t>куб.м</t>
  </si>
  <si>
    <t>ПРОИЗВОДСТВЕННАЯ ПРОГРАММА</t>
  </si>
  <si>
    <t>Наименование мероприятий</t>
  </si>
  <si>
    <t>Финансовые потребности на реализацию мероприятия, тыс.руб.</t>
  </si>
  <si>
    <t>№              п/п</t>
  </si>
  <si>
    <t>Раздел 4. Объем финансовых потребностей, необходимых для реализации производственной программы</t>
  </si>
  <si>
    <t>Наименование показателя</t>
  </si>
  <si>
    <t>Единица измерения</t>
  </si>
  <si>
    <t>1.1</t>
  </si>
  <si>
    <t>1.2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</si>
  <si>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</si>
  <si>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</si>
  <si>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>Показатели производственной деятельности</t>
  </si>
  <si>
    <t>Величина показателя</t>
  </si>
  <si>
    <t>ед.</t>
  </si>
  <si>
    <t>I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</si>
  <si>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</si>
  <si>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</si>
  <si>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</si>
  <si>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</si>
  <si>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</si>
  <si>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</si>
  <si>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</si>
  <si>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Филиал АО «Концерн Росэнергоатом» «Билибинская атомная станция»</t>
  </si>
  <si>
    <t>689450, ЧАО, г. Билибино</t>
  </si>
  <si>
    <t>Показатели надежности и бесперебойности водоснабжения</t>
  </si>
  <si>
    <t>Показатель надежности и бесперебойности централизованной системы холодного водоснабжения</t>
  </si>
  <si>
    <t>ед./км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</si>
  <si>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</si>
  <si>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</si>
  <si>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</si>
  <si>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 xml:space="preserve">Раздел 2. Баланс водоснабжения (техническая вода) </t>
  </si>
  <si>
    <t>№
п/п</t>
  </si>
  <si>
    <t>Наименование</t>
  </si>
  <si>
    <t>план</t>
  </si>
  <si>
    <t>1 полугодие</t>
  </si>
  <si>
    <t>2 полугодие</t>
  </si>
  <si>
    <t>год</t>
  </si>
  <si>
    <t>Объем воды из источников водоснабжения:</t>
  </si>
  <si>
    <t xml:space="preserve"> 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</si>
  <si>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</si>
  <si>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</si>
  <si>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</si>
  <si>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технической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</si>
  <si>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</si>
  <si>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</si>
  <si>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</si>
  <si>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</si>
  <si>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</si>
  <si>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</t>
  </si>
  <si>
    <t>Полезный отпуск технической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</si>
  <si>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</si>
  <si>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</si>
  <si>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</si>
  <si>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</si>
  <si>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</si>
  <si>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</si>
  <si>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</si>
  <si>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</si>
  <si>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</si>
  <si>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технической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</si>
  <si>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</si>
  <si>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</si>
  <si>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</si>
  <si>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</si>
  <si>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</si>
  <si>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</si>
  <si>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</si>
  <si>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</si>
  <si>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</si>
  <si>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</si>
  <si>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</si>
  <si>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</si>
  <si>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</si>
  <si>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</si>
  <si>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ПЛАН</t>
  </si>
  <si>
    <t>2023 год</t>
  </si>
  <si>
    <t>2024 год</t>
  </si>
  <si>
    <t>2025 год</t>
  </si>
  <si>
    <t>2026 год</t>
  </si>
  <si>
    <t>2027 год</t>
  </si>
  <si>
    <t>Срок реализации мероприятия, лет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</si>
  <si>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технической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</si>
  <si>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t>№ п/п</t>
  </si>
  <si>
    <t>Итого:</t>
  </si>
  <si>
    <t>3.2. План мероприятий по энергосбережению и повышению энергетической эффективности, в том числе по снижению потерь воды при транспортировке</t>
  </si>
  <si>
    <t>Объем финансоваых потреблностей</t>
  </si>
  <si>
    <t>тыс. рублей</t>
  </si>
  <si>
    <t>8.</t>
  </si>
  <si>
    <t>Объем воды, отпускаемой новым абонентам</t>
  </si>
  <si>
    <t>8.1</t>
  </si>
  <si>
    <t>Увеличение отпуска технической воды в связи с подключением абонентов</t>
  </si>
  <si>
    <t>8.2</t>
  </si>
  <si>
    <t>Снижение отпуска технической воды в связи с прекращением водоснабжения</t>
  </si>
  <si>
    <t>9.</t>
  </si>
  <si>
    <t>Изменение объема отпуска технической воды в связи с изменением нормативов потребления и установкой приборов учета</t>
  </si>
  <si>
    <t>10.</t>
  </si>
  <si>
    <t>Темп изменения потребления воды</t>
  </si>
  <si>
    <t>%</t>
  </si>
  <si>
    <t>Расходы на капитальный ремонт централизованной системы водоснабжения и водоотведения либо объектов, входящих в состав таких систем</t>
  </si>
  <si>
    <t>2023 г.</t>
  </si>
  <si>
    <t>2024 г.</t>
  </si>
  <si>
    <t>2025 г.</t>
  </si>
  <si>
    <t>2026 г.</t>
  </si>
  <si>
    <t>2027 г.</t>
  </si>
  <si>
    <t>НАИМЕНОВАНИЕ мероприятия (орг предлагает):</t>
  </si>
  <si>
    <t>Ремонт магистральных водоводов</t>
  </si>
  <si>
    <t>2022 год</t>
  </si>
  <si>
    <t xml:space="preserve">11 мес 2022 год </t>
  </si>
  <si>
    <t>1 мес 2023</t>
  </si>
  <si>
    <t>Ремонт теплоизоляции магистральных водоводов</t>
  </si>
  <si>
    <t>Мероприятия по текущему ремонту</t>
  </si>
  <si>
    <t>* Перечень мероприятий производственной программы организацией не представлен</t>
  </si>
  <si>
    <t>тариф</t>
  </si>
  <si>
    <t>V</t>
  </si>
  <si>
    <t>6 мес</t>
  </si>
  <si>
    <t>5 мес</t>
  </si>
  <si>
    <t>1 мес</t>
  </si>
  <si>
    <t>реализовано</t>
  </si>
  <si>
    <t>НВВ из расх.полуг.</t>
  </si>
  <si>
    <t>НВВ из расх.год.</t>
  </si>
  <si>
    <t>НВВ</t>
  </si>
  <si>
    <t xml:space="preserve"> филиала АО «Концерн Росэнергоатом» «Билибинская атомная станция» в сфере холодного водоснабжения на 2023-2027 годы</t>
  </si>
  <si>
    <t>689000, Чукотский автономный округ, г. Анадырь, ул. Отке,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</si>
</sst>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3" fillId="0" borderId="0"/>
    <xf numFmtId="0" fontId="8" fillId="0" borderId="0"/>
    <xf numFmtId="0" fontId="10" fillId="0" borderId="0"/>
    <xf numFmtId="0" fontId="10" fillId="0" borderId="0"/>
  </cellStyleXfs>
  <cellXfs count="237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1" fillId="0" borderId="0" xfId="3" applyFont="1"/>
    <xf numFmtId="0" fontId="6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6" fillId="0" borderId="0" xfId="3" applyFont="1"/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6" xfId="4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12" fillId="0" borderId="0" xfId="1" applyFont="1"/>
    <xf numFmtId="0" fontId="15" fillId="0" borderId="0" xfId="1" applyFont="1" applyAlignment="1">
      <alignment vertical="top"/>
    </xf>
    <xf numFmtId="0" fontId="14" fillId="0" borderId="0" xfId="1" applyFont="1" applyAlignment="1">
      <alignment vertical="center"/>
    </xf>
    <xf numFmtId="0" fontId="13" fillId="0" borderId="5" xfId="1" applyFont="1" applyBorder="1" applyAlignment="1">
      <alignment vertical="center" wrapText="1"/>
    </xf>
    <xf numFmtId="0" fontId="14" fillId="0" borderId="5" xfId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 indent="1"/>
    </xf>
    <xf numFmtId="0" fontId="14" fillId="0" borderId="7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5" fillId="0" borderId="4" xfId="1" applyFont="1" applyBorder="1" applyAlignment="1">
      <alignment horizontal="left" vertical="center" wrapText="1" indent="2"/>
    </xf>
    <xf numFmtId="0" fontId="14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horizontal="left" vertical="center" wrapText="1" indent="1"/>
    </xf>
    <xf numFmtId="0" fontId="14" fillId="0" borderId="14" xfId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0" fontId="13" fillId="0" borderId="7" xfId="1" applyFont="1" applyBorder="1" applyAlignment="1">
      <alignment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49" fontId="5" fillId="0" borderId="15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 wrapText="1" indent="1"/>
    </xf>
    <xf numFmtId="49" fontId="5" fillId="0" borderId="4" xfId="1" applyNumberFormat="1" applyFont="1" applyBorder="1" applyAlignment="1">
      <alignment horizontal="center" vertical="center" wrapText="1"/>
    </xf>
    <xf numFmtId="49" fontId="13" fillId="0" borderId="4" xfId="1" applyNumberFormat="1" applyFont="1" applyBorder="1" applyAlignment="1">
      <alignment horizontal="center" vertical="center" wrapText="1"/>
    </xf>
    <xf numFmtId="0" fontId="14" fillId="0" borderId="4" xfId="1" applyFont="1" applyBorder="1" applyAlignment="1">
      <alignment vertical="center" wrapText="1"/>
    </xf>
    <xf numFmtId="0" fontId="13" fillId="0" borderId="14" xfId="1" applyFont="1" applyBorder="1" applyAlignment="1">
      <alignment vertical="center" wrapText="1"/>
    </xf>
    <xf numFmtId="0" fontId="15" fillId="0" borderId="1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 indent="2"/>
    </xf>
    <xf numFmtId="0" fontId="13" fillId="0" borderId="14" xfId="1" applyFont="1" applyBorder="1" applyAlignment="1">
      <alignment horizontal="left" vertical="center" wrapText="1" indent="1"/>
    </xf>
    <xf numFmtId="49" fontId="5" fillId="0" borderId="14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 wrapText="1" indent="2"/>
    </xf>
    <xf numFmtId="0" fontId="5" fillId="0" borderId="4" xfId="1" applyFont="1" applyBorder="1" applyAlignment="1">
      <alignment horizontal="left" vertical="center" wrapText="1" indent="3"/>
    </xf>
    <xf numFmtId="49" fontId="13" fillId="0" borderId="7" xfId="1" applyNumberFormat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left" vertical="center" wrapText="1" indent="1"/>
    </xf>
    <xf numFmtId="0" fontId="14" fillId="0" borderId="0" xfId="1" applyFont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165" fontId="2" fillId="2" borderId="18" xfId="1" applyNumberFormat="1" applyFont="1" applyFill="1" applyBorder="1" applyAlignment="1">
      <alignment horizontal="center" vertical="center" wrapText="1"/>
    </xf>
    <xf numFmtId="165" fontId="1" fillId="2" borderId="21" xfId="1" applyNumberFormat="1" applyFont="1" applyFill="1" applyBorder="1" applyAlignment="1">
      <alignment horizontal="center" vertical="center" wrapText="1"/>
    </xf>
    <xf numFmtId="165" fontId="2" fillId="2" borderId="21" xfId="1" applyNumberFormat="1" applyFont="1" applyFill="1" applyBorder="1" applyAlignment="1">
      <alignment horizontal="center" vertical="center" wrapText="1"/>
    </xf>
    <xf numFmtId="165" fontId="1" fillId="2" borderId="21" xfId="1" applyNumberFormat="1" applyFont="1" applyFill="1" applyBorder="1" applyAlignment="1">
      <alignment horizontal="right" vertical="center" wrapText="1"/>
    </xf>
    <xf numFmtId="165" fontId="2" fillId="2" borderId="19" xfId="1" applyNumberFormat="1" applyFont="1" applyFill="1" applyBorder="1" applyAlignment="1">
      <alignment horizontal="center" vertical="center" wrapText="1"/>
    </xf>
    <xf numFmtId="165" fontId="2" fillId="2" borderId="20" xfId="1" applyNumberFormat="1" applyFont="1" applyFill="1" applyBorder="1" applyAlignment="1">
      <alignment horizontal="center" vertical="center" wrapText="1"/>
    </xf>
    <xf numFmtId="165" fontId="1" fillId="0" borderId="19" xfId="1" applyNumberFormat="1" applyFont="1" applyBorder="1" applyAlignment="1">
      <alignment horizontal="center" vertical="center" wrapText="1"/>
    </xf>
    <xf numFmtId="165" fontId="1" fillId="0" borderId="20" xfId="1" applyNumberFormat="1" applyFont="1" applyBorder="1" applyAlignment="1">
      <alignment horizontal="center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165" fontId="2" fillId="0" borderId="20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5" fontId="2" fillId="0" borderId="17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165" fontId="12" fillId="0" borderId="0" xfId="1" applyNumberFormat="1" applyFont="1"/>
    <xf numFmtId="165" fontId="1" fillId="3" borderId="19" xfId="1" applyNumberFormat="1" applyFont="1" applyFill="1" applyBorder="1" applyAlignment="1">
      <alignment horizontal="center" vertical="center" wrapText="1"/>
    </xf>
    <xf numFmtId="165" fontId="1" fillId="3" borderId="20" xfId="1" applyNumberFormat="1" applyFont="1" applyFill="1" applyBorder="1" applyAlignment="1">
      <alignment horizontal="center" vertical="center" wrapText="1"/>
    </xf>
    <xf numFmtId="0" fontId="14" fillId="0" borderId="8" xfId="1" applyFont="1" applyBorder="1" applyAlignment="1">
      <alignment horizontal="center"/>
    </xf>
    <xf numFmtId="0" fontId="3" fillId="0" borderId="0" xfId="0" applyFont="1"/>
    <xf numFmtId="0" fontId="14" fillId="0" borderId="1" xfId="1" applyFont="1" applyBorder="1" applyAlignment="1">
      <alignment vertical="center"/>
    </xf>
    <xf numFmtId="0" fontId="14" fillId="0" borderId="1" xfId="1" applyFont="1" applyBorder="1" applyAlignment="1"/>
    <xf numFmtId="0" fontId="14" fillId="0" borderId="1" xfId="1" applyFont="1" applyBorder="1" applyAlignment="1">
      <alignment horizontal="center"/>
    </xf>
    <xf numFmtId="0" fontId="14" fillId="0" borderId="2" xfId="1" applyFont="1" applyBorder="1" applyAlignment="1">
      <alignment wrapText="1"/>
    </xf>
    <xf numFmtId="0" fontId="14" fillId="0" borderId="1" xfId="1" applyFont="1" applyBorder="1"/>
    <xf numFmtId="0" fontId="14" fillId="0" borderId="0" xfId="1" applyFont="1" applyBorder="1" applyAlignment="1">
      <alignment horizontal="center"/>
    </xf>
    <xf numFmtId="0" fontId="14" fillId="0" borderId="0" xfId="1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 shrinkToFit="1"/>
    </xf>
    <xf numFmtId="49" fontId="13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13" fillId="0" borderId="26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49" fontId="13" fillId="0" borderId="5" xfId="1" applyNumberFormat="1" applyFont="1" applyBorder="1" applyAlignment="1">
      <alignment horizontal="center" vertical="center" wrapText="1"/>
    </xf>
    <xf numFmtId="49" fontId="5" fillId="0" borderId="30" xfId="1" applyNumberFormat="1" applyFont="1" applyBorder="1" applyAlignment="1">
      <alignment horizontal="center" vertical="center" wrapText="1"/>
    </xf>
    <xf numFmtId="49" fontId="13" fillId="0" borderId="14" xfId="1" applyNumberFormat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0" fontId="18" fillId="0" borderId="0" xfId="0" applyFont="1"/>
    <xf numFmtId="165" fontId="1" fillId="0" borderId="36" xfId="1" applyNumberFormat="1" applyFont="1" applyBorder="1" applyAlignment="1">
      <alignment horizontal="center" vertical="center" wrapText="1"/>
    </xf>
    <xf numFmtId="165" fontId="1" fillId="0" borderId="37" xfId="1" applyNumberFormat="1" applyFont="1" applyBorder="1" applyAlignment="1">
      <alignment horizontal="center" vertical="center" wrapText="1"/>
    </xf>
    <xf numFmtId="165" fontId="1" fillId="2" borderId="38" xfId="1" applyNumberFormat="1" applyFont="1" applyFill="1" applyBorder="1" applyAlignment="1">
      <alignment horizontal="center" vertical="center" wrapText="1"/>
    </xf>
    <xf numFmtId="49" fontId="5" fillId="0" borderId="26" xfId="1" applyNumberFormat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left" vertical="center" wrapText="1" indent="2"/>
    </xf>
    <xf numFmtId="0" fontId="14" fillId="0" borderId="26" xfId="1" applyFont="1" applyBorder="1" applyAlignment="1">
      <alignment horizontal="center" vertical="center" wrapText="1"/>
    </xf>
    <xf numFmtId="165" fontId="1" fillId="3" borderId="39" xfId="1" applyNumberFormat="1" applyFont="1" applyFill="1" applyBorder="1" applyAlignment="1">
      <alignment horizontal="center" vertical="center" wrapText="1"/>
    </xf>
    <xf numFmtId="165" fontId="1" fillId="3" borderId="22" xfId="1" applyNumberFormat="1" applyFont="1" applyFill="1" applyBorder="1" applyAlignment="1">
      <alignment horizontal="center" vertical="center" wrapText="1"/>
    </xf>
    <xf numFmtId="165" fontId="1" fillId="2" borderId="22" xfId="1" applyNumberFormat="1" applyFont="1" applyFill="1" applyBorder="1" applyAlignment="1">
      <alignment horizontal="center" vertical="center" wrapText="1"/>
    </xf>
    <xf numFmtId="165" fontId="1" fillId="2" borderId="40" xfId="1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/>
    </xf>
    <xf numFmtId="164" fontId="1" fillId="0" borderId="3" xfId="1" applyNumberFormat="1" applyFont="1" applyBorder="1" applyAlignment="1">
      <alignment horizontal="center" vertical="center" wrapText="1"/>
    </xf>
    <xf numFmtId="164" fontId="1" fillId="0" borderId="34" xfId="1" applyNumberFormat="1" applyFont="1" applyBorder="1" applyAlignment="1">
      <alignment horizontal="center" vertical="center" wrapText="1"/>
    </xf>
    <xf numFmtId="164" fontId="1" fillId="0" borderId="28" xfId="1" applyNumberFormat="1" applyFont="1" applyBorder="1" applyAlignment="1">
      <alignment horizontal="center" vertical="center" wrapText="1"/>
    </xf>
    <xf numFmtId="164" fontId="1" fillId="0" borderId="33" xfId="1" applyNumberFormat="1" applyFont="1" applyBorder="1" applyAlignment="1">
      <alignment horizontal="center" vertical="center" wrapText="1"/>
    </xf>
    <xf numFmtId="164" fontId="1" fillId="0" borderId="35" xfId="1" applyNumberFormat="1" applyFont="1" applyBorder="1" applyAlignment="1">
      <alignment horizontal="center" vertical="center" wrapText="1"/>
    </xf>
    <xf numFmtId="0" fontId="12" fillId="0" borderId="23" xfId="1" applyFont="1" applyBorder="1"/>
    <xf numFmtId="0" fontId="12" fillId="0" borderId="24" xfId="1" applyFont="1" applyBorder="1"/>
    <xf numFmtId="0" fontId="12" fillId="0" borderId="12" xfId="1" applyFont="1" applyBorder="1"/>
    <xf numFmtId="0" fontId="15" fillId="0" borderId="1" xfId="1" applyFont="1" applyBorder="1" applyAlignment="1">
      <alignment vertical="top"/>
    </xf>
    <xf numFmtId="0" fontId="14" fillId="0" borderId="23" xfId="1" applyFont="1" applyBorder="1" applyAlignment="1">
      <alignment horizontal="center"/>
    </xf>
    <xf numFmtId="0" fontId="14" fillId="0" borderId="24" xfId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" fillId="0" borderId="14" xfId="1" applyFont="1" applyBorder="1" applyAlignment="1">
      <alignment horizontal="center" vertical="center" wrapText="1"/>
    </xf>
    <xf numFmtId="164" fontId="1" fillId="0" borderId="30" xfId="1" applyNumberFormat="1" applyFont="1" applyBorder="1" applyAlignment="1">
      <alignment horizontal="center" vertical="center" wrapText="1"/>
    </xf>
    <xf numFmtId="164" fontId="1" fillId="0" borderId="41" xfId="1" applyNumberFormat="1" applyFont="1" applyBorder="1" applyAlignment="1">
      <alignment horizontal="center" vertical="center" wrapText="1"/>
    </xf>
    <xf numFmtId="164" fontId="1" fillId="0" borderId="42" xfId="1" applyNumberFormat="1" applyFont="1" applyBorder="1" applyAlignment="1">
      <alignment horizontal="center" vertical="center" wrapText="1"/>
    </xf>
    <xf numFmtId="0" fontId="1" fillId="0" borderId="43" xfId="1" applyFont="1" applyBorder="1" applyAlignment="1">
      <alignment horizontal="center" vertical="center" wrapText="1"/>
    </xf>
    <xf numFmtId="164" fontId="1" fillId="0" borderId="44" xfId="1" applyNumberFormat="1" applyFont="1" applyBorder="1" applyAlignment="1">
      <alignment horizontal="center" vertical="center" wrapText="1"/>
    </xf>
    <xf numFmtId="164" fontId="1" fillId="0" borderId="45" xfId="1" applyNumberFormat="1" applyFont="1" applyBorder="1" applyAlignment="1">
      <alignment horizontal="center" vertical="center" wrapText="1"/>
    </xf>
    <xf numFmtId="164" fontId="1" fillId="0" borderId="46" xfId="1" applyNumberFormat="1" applyFont="1" applyBorder="1" applyAlignment="1">
      <alignment horizontal="center" vertical="center" wrapText="1"/>
    </xf>
    <xf numFmtId="0" fontId="1" fillId="0" borderId="5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" fillId="0" borderId="26" xfId="1" applyFont="1" applyBorder="1" applyAlignment="1">
      <alignment vertical="center" wrapText="1"/>
    </xf>
    <xf numFmtId="164" fontId="1" fillId="0" borderId="31" xfId="1" applyNumberFormat="1" applyFont="1" applyBorder="1" applyAlignment="1">
      <alignment vertical="center" wrapText="1"/>
    </xf>
    <xf numFmtId="164" fontId="1" fillId="0" borderId="33" xfId="1" applyNumberFormat="1" applyFont="1" applyBorder="1" applyAlignment="1">
      <alignment vertical="center" wrapText="1"/>
    </xf>
    <xf numFmtId="164" fontId="1" fillId="0" borderId="32" xfId="1" applyNumberFormat="1" applyFont="1" applyBorder="1" applyAlignment="1">
      <alignment vertical="center" wrapText="1"/>
    </xf>
    <xf numFmtId="164" fontId="1" fillId="0" borderId="27" xfId="1" applyNumberFormat="1" applyFont="1" applyBorder="1" applyAlignment="1">
      <alignment vertical="center" wrapText="1"/>
    </xf>
    <xf numFmtId="164" fontId="1" fillId="0" borderId="35" xfId="1" applyNumberFormat="1" applyFont="1" applyBorder="1" applyAlignment="1">
      <alignment vertical="center" wrapText="1"/>
    </xf>
    <xf numFmtId="164" fontId="1" fillId="0" borderId="29" xfId="1" applyNumberFormat="1" applyFont="1" applyBorder="1" applyAlignment="1">
      <alignment vertical="center" wrapText="1"/>
    </xf>
    <xf numFmtId="0" fontId="1" fillId="0" borderId="13" xfId="1" applyFont="1" applyBorder="1" applyAlignment="1">
      <alignment vertical="top" wrapText="1"/>
    </xf>
    <xf numFmtId="0" fontId="14" fillId="0" borderId="0" xfId="1" applyFont="1" applyFill="1" applyBorder="1" applyAlignment="1"/>
    <xf numFmtId="0" fontId="5" fillId="0" borderId="23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25" xfId="0" applyFont="1" applyBorder="1"/>
    <xf numFmtId="0" fontId="5" fillId="0" borderId="8" xfId="0" applyFont="1" applyBorder="1"/>
    <xf numFmtId="0" fontId="5" fillId="0" borderId="6" xfId="0" applyFont="1" applyBorder="1"/>
    <xf numFmtId="2" fontId="5" fillId="0" borderId="0" xfId="0" applyNumberFormat="1" applyFont="1"/>
    <xf numFmtId="164" fontId="5" fillId="0" borderId="0" xfId="0" applyNumberFormat="1" applyFont="1"/>
    <xf numFmtId="0" fontId="5" fillId="4" borderId="0" xfId="0" applyFont="1" applyFill="1"/>
    <xf numFmtId="165" fontId="5" fillId="0" borderId="0" xfId="0" applyNumberFormat="1" applyFont="1" applyAlignment="1">
      <alignment horizontal="center"/>
    </xf>
    <xf numFmtId="165" fontId="2" fillId="5" borderId="0" xfId="0" applyNumberFormat="1" applyFont="1" applyFill="1" applyAlignment="1">
      <alignment horizontal="center"/>
    </xf>
    <xf numFmtId="0" fontId="9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top"/>
    </xf>
    <xf numFmtId="0" fontId="15" fillId="0" borderId="10" xfId="1" applyFont="1" applyBorder="1" applyAlignment="1">
      <alignment horizontal="center" vertical="top"/>
    </xf>
    <xf numFmtId="0" fontId="15" fillId="0" borderId="11" xfId="1" applyFont="1" applyBorder="1" applyAlignment="1">
      <alignment horizontal="center" vertical="top"/>
    </xf>
    <xf numFmtId="0" fontId="1" fillId="0" borderId="2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/>
    <xf numFmtId="0" fontId="14" fillId="0" borderId="23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4" fillId="0" borderId="2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17" fillId="0" borderId="0" xfId="0" applyNumberFormat="1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/>
    </xf>
    <xf numFmtId="3" fontId="14" fillId="0" borderId="2" xfId="1" applyNumberFormat="1" applyFont="1" applyBorder="1" applyAlignment="1">
      <alignment horizontal="center" vertical="center"/>
    </xf>
    <xf numFmtId="3" fontId="14" fillId="0" borderId="10" xfId="1" applyNumberFormat="1" applyFont="1" applyBorder="1" applyAlignment="1">
      <alignment horizontal="center" vertical="center"/>
    </xf>
    <xf numFmtId="3" fontId="14" fillId="0" borderId="11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left" wrapText="1"/>
    </xf>
    <xf numFmtId="0" fontId="1" fillId="0" borderId="12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0;&#1069;&#1057;%20&#1042;&#1057;%202024%20&#1082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0;&#1069;&#1057;%20&#1042;&#1057;%202023%20&#1082;&#1086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2%20&#1075;&#1086;&#1076;/&#1042;&#1057;%20&#1041;&#1040;&#1069;&#1057;/&#1041;&#1040;&#1069;&#1057;%20&#1042;&#1057;%202022%20&#1082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4"/>
      <sheetName val="индексы"/>
      <sheetName val="ДПР"/>
      <sheetName val="расчет"/>
      <sheetName val="формула"/>
      <sheetName val="Раздел 4.9"/>
      <sheetName val="Раздел 6"/>
      <sheetName val="Раздел 7"/>
      <sheetName val="плата водн объкт"/>
      <sheetName val="аморт"/>
      <sheetName val="объем"/>
      <sheetName val="ремонты"/>
    </sheetNames>
    <sheetDataSet>
      <sheetData sheetId="0" refreshError="1"/>
      <sheetData sheetId="1" refreshError="1"/>
      <sheetData sheetId="2" refreshError="1"/>
      <sheetData sheetId="3">
        <row r="15">
          <cell r="M15">
            <v>383200</v>
          </cell>
        </row>
        <row r="110">
          <cell r="M110">
            <v>620.25935335904796</v>
          </cell>
          <cell r="Q110">
            <v>0</v>
          </cell>
          <cell r="S110">
            <v>0</v>
          </cell>
          <cell r="U110">
            <v>0</v>
          </cell>
        </row>
        <row r="117">
          <cell r="M117">
            <v>57205.00113587232</v>
          </cell>
          <cell r="Q117">
            <v>58232.676390375549</v>
          </cell>
          <cell r="S117">
            <v>59793.404305361262</v>
          </cell>
          <cell r="U117">
            <v>61496.240991370527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E4">
            <v>4874.3849414304004</v>
          </cell>
          <cell r="F4">
            <v>5028.3180178807725</v>
          </cell>
          <cell r="G4">
            <v>5177.1562312100441</v>
          </cell>
          <cell r="H4">
            <v>5330.4000556538622</v>
          </cell>
        </row>
        <row r="5">
          <cell r="E5">
            <v>1432.5256139040002</v>
          </cell>
          <cell r="F5">
            <v>1477.7647727910885</v>
          </cell>
          <cell r="G5">
            <v>1521.5066100657048</v>
          </cell>
          <cell r="H5">
            <v>1566.5432057236496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4"/>
      <sheetName val="индексы"/>
      <sheetName val="ДПР"/>
      <sheetName val="расчет"/>
      <sheetName val="формула"/>
      <sheetName val="Раздел 4.9"/>
      <sheetName val="Раздел 6"/>
      <sheetName val="Раздел 7"/>
      <sheetName val="недополуч доход"/>
    </sheetNames>
    <sheetDataSet>
      <sheetData sheetId="0"/>
      <sheetData sheetId="1"/>
      <sheetData sheetId="2"/>
      <sheetData sheetId="3">
        <row r="15">
          <cell r="K15">
            <v>521000</v>
          </cell>
          <cell r="M15">
            <v>420000</v>
          </cell>
        </row>
        <row r="29">
          <cell r="K29">
            <v>1080238.6669999999</v>
          </cell>
          <cell r="M29">
            <v>1063285.6669999999</v>
          </cell>
        </row>
        <row r="110">
          <cell r="M110">
            <v>7764.9489343828145</v>
          </cell>
        </row>
        <row r="117">
          <cell r="M117">
            <v>61250.210762708899</v>
          </cell>
        </row>
        <row r="134">
          <cell r="Z134">
            <v>57.604661347051618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4"/>
      <sheetName val="индексы"/>
      <sheetName val="расчет"/>
      <sheetName val="формула"/>
      <sheetName val="недополуч доход"/>
      <sheetName val="Расч водн налог"/>
      <sheetName val="Раздел 4.9"/>
      <sheetName val="Раздел 6"/>
      <sheetName val="Раздел 7"/>
    </sheetNames>
    <sheetDataSet>
      <sheetData sheetId="0"/>
      <sheetData sheetId="1"/>
      <sheetData sheetId="2">
        <row r="24">
          <cell r="M24">
            <v>1080238.6669999999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workbookViewId="0">
      <selection activeCell="A33" sqref="A33"/>
    </sheetView>
  </sheetViews>
  <sheetFormatPr defaultColWidth="9.140625" defaultRowHeight="15.75" x14ac:dyDescent="0.25"/>
  <cols>
    <col min="1" max="1" width="51.28515625" style="12" customWidth="1"/>
    <col min="2" max="2" width="64" style="12" customWidth="1"/>
    <col min="3" max="3" width="7" style="12" customWidth="1"/>
    <col min="4" max="4" width="6.7109375" style="12" customWidth="1"/>
    <col min="5" max="16384" width="9.140625" style="12"/>
  </cols>
  <sheetData>
    <row r="1" spans="1:2" s="9" customFormat="1" ht="18.75" x14ac:dyDescent="0.3">
      <c r="A1" s="175" t="s">
        <v>6</v>
      </c>
      <c r="B1" s="175"/>
    </row>
    <row r="2" spans="1:2" s="9" customFormat="1" ht="36" customHeight="1" x14ac:dyDescent="0.3">
      <c r="A2" s="176" t="s">
        <v>127</v>
      </c>
      <c r="B2" s="176"/>
    </row>
    <row r="3" spans="1:2" s="9" customFormat="1" ht="18.75" x14ac:dyDescent="0.3">
      <c r="A3" s="177"/>
      <c r="B3" s="178"/>
    </row>
    <row r="4" spans="1:2" s="9" customFormat="1" ht="18.75" x14ac:dyDescent="0.3">
      <c r="A4" s="179" t="s">
        <v>22</v>
      </c>
      <c r="B4" s="179"/>
    </row>
    <row r="5" spans="1:2" ht="33.75" customHeight="1" x14ac:dyDescent="0.25">
      <c r="A5" s="10" t="s">
        <v>23</v>
      </c>
      <c r="B5" s="20" t="s">
        <v>28</v>
      </c>
    </row>
    <row r="6" spans="1:2" x14ac:dyDescent="0.25">
      <c r="A6" s="10" t="s">
        <v>24</v>
      </c>
      <c r="B6" s="20" t="s">
        <v>29</v>
      </c>
    </row>
    <row r="7" spans="1:2" ht="31.5" x14ac:dyDescent="0.25">
      <c r="A7" s="10" t="s">
        <v>25</v>
      </c>
      <c r="B7" s="8" t="s">
        <v>26</v>
      </c>
    </row>
    <row r="8" spans="1:2" x14ac:dyDescent="0.25">
      <c r="A8" s="10" t="s">
        <v>27</v>
      </c>
      <c r="B8" s="11" t="s">
        <v>128</v>
      </c>
    </row>
    <row r="9" spans="1:2" s="15" customFormat="1" x14ac:dyDescent="0.25">
      <c r="A9" s="13"/>
      <c r="B9" s="14"/>
    </row>
    <row r="20" spans="1:3" x14ac:dyDescent="0.25">
      <c r="C20" s="16"/>
    </row>
    <row r="22" spans="1:3" x14ac:dyDescent="0.25">
      <c r="C22" s="17"/>
    </row>
    <row r="25" spans="1:3" s="15" customFormat="1" x14ac:dyDescent="0.25">
      <c r="A25" s="12"/>
      <c r="B25" s="12"/>
      <c r="C25" s="12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42" sqref="G42:I42"/>
    </sheetView>
  </sheetViews>
  <sheetFormatPr defaultColWidth="9.140625" defaultRowHeight="12.75" x14ac:dyDescent="0.2"/>
  <cols>
    <col min="1" max="1" width="6.7109375" style="64" customWidth="1"/>
    <col min="2" max="2" width="41" style="64" customWidth="1"/>
    <col min="3" max="3" width="10.7109375" style="64" customWidth="1"/>
    <col min="4" max="18" width="13.85546875" style="64" customWidth="1"/>
    <col min="19" max="19" width="14.85546875" style="64" hidden="1" customWidth="1"/>
    <col min="20" max="20" width="11.85546875" style="64" hidden="1" customWidth="1"/>
    <col min="21" max="21" width="12.85546875" style="64" hidden="1" customWidth="1"/>
    <col min="22" max="16384" width="9.140625" style="64"/>
  </cols>
  <sheetData>
    <row r="1" spans="1:23" s="30" customFormat="1" ht="23.25" customHeight="1" x14ac:dyDescent="0.3">
      <c r="A1" s="180" t="s">
        <v>36</v>
      </c>
      <c r="B1" s="180"/>
      <c r="C1" s="180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68"/>
      <c r="O1" s="68"/>
      <c r="P1" s="83"/>
      <c r="Q1" s="83"/>
    </row>
    <row r="2" spans="1:23" s="30" customFormat="1" ht="15.75" customHeight="1" x14ac:dyDescent="0.3">
      <c r="A2" s="182" t="s">
        <v>37</v>
      </c>
      <c r="B2" s="182" t="s">
        <v>38</v>
      </c>
      <c r="C2" s="182" t="s">
        <v>12</v>
      </c>
      <c r="D2" s="191" t="s">
        <v>17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3"/>
      <c r="S2" s="138"/>
      <c r="T2" s="139"/>
      <c r="U2" s="140"/>
    </row>
    <row r="3" spans="1:23" s="31" customFormat="1" ht="22.5" customHeight="1" x14ac:dyDescent="0.2">
      <c r="A3" s="183"/>
      <c r="B3" s="183"/>
      <c r="C3" s="183"/>
      <c r="D3" s="185" t="s">
        <v>81</v>
      </c>
      <c r="E3" s="186"/>
      <c r="F3" s="187"/>
      <c r="G3" s="185" t="s">
        <v>82</v>
      </c>
      <c r="H3" s="186"/>
      <c r="I3" s="187"/>
      <c r="J3" s="185" t="s">
        <v>83</v>
      </c>
      <c r="K3" s="186"/>
      <c r="L3" s="187"/>
      <c r="M3" s="185" t="s">
        <v>84</v>
      </c>
      <c r="N3" s="186"/>
      <c r="O3" s="187"/>
      <c r="P3" s="185" t="s">
        <v>85</v>
      </c>
      <c r="Q3" s="186"/>
      <c r="R3" s="187"/>
      <c r="S3" s="188" t="s">
        <v>112</v>
      </c>
      <c r="T3" s="189"/>
      <c r="U3" s="190"/>
    </row>
    <row r="4" spans="1:23" s="31" customFormat="1" ht="22.5" customHeight="1" x14ac:dyDescent="0.2">
      <c r="A4" s="183"/>
      <c r="B4" s="183"/>
      <c r="C4" s="183"/>
      <c r="D4" s="185" t="s">
        <v>39</v>
      </c>
      <c r="E4" s="186"/>
      <c r="F4" s="187"/>
      <c r="G4" s="185" t="s">
        <v>39</v>
      </c>
      <c r="H4" s="186"/>
      <c r="I4" s="187"/>
      <c r="J4" s="185" t="s">
        <v>39</v>
      </c>
      <c r="K4" s="186"/>
      <c r="L4" s="187"/>
      <c r="M4" s="185" t="s">
        <v>39</v>
      </c>
      <c r="N4" s="186"/>
      <c r="O4" s="187"/>
      <c r="P4" s="185" t="s">
        <v>39</v>
      </c>
      <c r="Q4" s="186"/>
      <c r="R4" s="187"/>
      <c r="S4" s="185"/>
      <c r="T4" s="186"/>
      <c r="U4" s="187"/>
    </row>
    <row r="5" spans="1:23" s="32" customFormat="1" ht="25.5" customHeight="1" x14ac:dyDescent="0.2">
      <c r="A5" s="184"/>
      <c r="B5" s="184"/>
      <c r="C5" s="184"/>
      <c r="D5" s="82" t="s">
        <v>40</v>
      </c>
      <c r="E5" s="82" t="s">
        <v>41</v>
      </c>
      <c r="F5" s="67" t="s">
        <v>42</v>
      </c>
      <c r="G5" s="82" t="s">
        <v>40</v>
      </c>
      <c r="H5" s="82" t="s">
        <v>41</v>
      </c>
      <c r="I5" s="67" t="s">
        <v>42</v>
      </c>
      <c r="J5" s="82" t="s">
        <v>40</v>
      </c>
      <c r="K5" s="82" t="s">
        <v>41</v>
      </c>
      <c r="L5" s="67" t="s">
        <v>42</v>
      </c>
      <c r="M5" s="82" t="s">
        <v>40</v>
      </c>
      <c r="N5" s="82" t="s">
        <v>41</v>
      </c>
      <c r="O5" s="67" t="s">
        <v>42</v>
      </c>
      <c r="P5" s="82" t="s">
        <v>40</v>
      </c>
      <c r="Q5" s="82" t="s">
        <v>41</v>
      </c>
      <c r="R5" s="67" t="s">
        <v>42</v>
      </c>
      <c r="S5" s="141" t="s">
        <v>113</v>
      </c>
      <c r="T5" s="141" t="s">
        <v>114</v>
      </c>
      <c r="U5" s="141" t="s">
        <v>112</v>
      </c>
    </row>
    <row r="6" spans="1:23" s="32" customFormat="1" ht="15" x14ac:dyDescent="0.2">
      <c r="A6" s="81">
        <v>1</v>
      </c>
      <c r="B6" s="81">
        <v>2</v>
      </c>
      <c r="C6" s="81">
        <f>B6+1</f>
        <v>3</v>
      </c>
      <c r="D6" s="81">
        <f t="shared" ref="D6:R6" si="0">C6+1</f>
        <v>4</v>
      </c>
      <c r="E6" s="81">
        <f t="shared" si="0"/>
        <v>5</v>
      </c>
      <c r="F6" s="81">
        <f t="shared" si="0"/>
        <v>6</v>
      </c>
      <c r="G6" s="81">
        <f t="shared" si="0"/>
        <v>7</v>
      </c>
      <c r="H6" s="81">
        <f t="shared" si="0"/>
        <v>8</v>
      </c>
      <c r="I6" s="81">
        <f t="shared" si="0"/>
        <v>9</v>
      </c>
      <c r="J6" s="81">
        <f t="shared" si="0"/>
        <v>10</v>
      </c>
      <c r="K6" s="81">
        <f t="shared" si="0"/>
        <v>11</v>
      </c>
      <c r="L6" s="81">
        <f t="shared" si="0"/>
        <v>12</v>
      </c>
      <c r="M6" s="81">
        <f t="shared" si="0"/>
        <v>13</v>
      </c>
      <c r="N6" s="81">
        <f t="shared" si="0"/>
        <v>14</v>
      </c>
      <c r="O6" s="81">
        <f t="shared" si="0"/>
        <v>15</v>
      </c>
      <c r="P6" s="81">
        <f t="shared" si="0"/>
        <v>16</v>
      </c>
      <c r="Q6" s="81">
        <f t="shared" si="0"/>
        <v>17</v>
      </c>
      <c r="R6" s="81">
        <f t="shared" si="0"/>
        <v>18</v>
      </c>
      <c r="S6" s="131"/>
      <c r="T6" s="131"/>
      <c r="U6" s="131"/>
    </row>
    <row r="7" spans="1:23" s="32" customFormat="1" ht="28.5" x14ac:dyDescent="0.2">
      <c r="A7" s="114" t="s">
        <v>1</v>
      </c>
      <c r="B7" s="33" t="s">
        <v>43</v>
      </c>
      <c r="C7" s="34" t="s">
        <v>5</v>
      </c>
      <c r="D7" s="79">
        <f>D8</f>
        <v>733156.71600000001</v>
      </c>
      <c r="E7" s="80">
        <f>E8</f>
        <v>750128.951</v>
      </c>
      <c r="F7" s="69">
        <f t="shared" ref="F7" si="1">F8+F9</f>
        <v>1483285.6669999999</v>
      </c>
      <c r="G7" s="79">
        <f>G8</f>
        <v>708219.91584054718</v>
      </c>
      <c r="H7" s="80">
        <f>H8</f>
        <v>724980.08415945282</v>
      </c>
      <c r="I7" s="69">
        <f t="shared" ref="I7" si="2">I8+I9</f>
        <v>1433200</v>
      </c>
      <c r="J7" s="79">
        <f>J8</f>
        <v>708219.91584054718</v>
      </c>
      <c r="K7" s="80">
        <f>K8</f>
        <v>724980.08415945282</v>
      </c>
      <c r="L7" s="69">
        <f t="shared" ref="L7" si="3">L8+L9</f>
        <v>1433200</v>
      </c>
      <c r="M7" s="79">
        <f>M8</f>
        <v>708219.91584054718</v>
      </c>
      <c r="N7" s="80">
        <f>N8</f>
        <v>724980.08415945282</v>
      </c>
      <c r="O7" s="69">
        <f t="shared" ref="O7" si="4">O8+O9</f>
        <v>1433200</v>
      </c>
      <c r="P7" s="79">
        <f>P8</f>
        <v>708219.91584054718</v>
      </c>
      <c r="Q7" s="80">
        <f>Q8</f>
        <v>724980.08415945282</v>
      </c>
      <c r="R7" s="69">
        <f t="shared" ref="R7" si="5">R8+R9</f>
        <v>1433200</v>
      </c>
      <c r="S7" s="79">
        <f>S8</f>
        <v>1467802.1114166665</v>
      </c>
      <c r="T7" s="80">
        <f>T8</f>
        <v>123607.13891666666</v>
      </c>
      <c r="U7" s="69">
        <f t="shared" ref="U7" si="6">U8+U9</f>
        <v>1591409.2503333332</v>
      </c>
    </row>
    <row r="8" spans="1:23" s="32" customFormat="1" ht="15.75" x14ac:dyDescent="0.2">
      <c r="A8" s="35" t="s">
        <v>13</v>
      </c>
      <c r="B8" s="36" t="s">
        <v>44</v>
      </c>
      <c r="C8" s="37" t="s">
        <v>5</v>
      </c>
      <c r="D8" s="84">
        <f>D11+D34</f>
        <v>733156.71600000001</v>
      </c>
      <c r="E8" s="85">
        <f>E11+E34</f>
        <v>750128.951</v>
      </c>
      <c r="F8" s="70">
        <f>D8+E8</f>
        <v>1483285.6669999999</v>
      </c>
      <c r="G8" s="84">
        <f>G11+G34</f>
        <v>708219.91584054718</v>
      </c>
      <c r="H8" s="85">
        <f>H11+H34</f>
        <v>724980.08415945282</v>
      </c>
      <c r="I8" s="70">
        <f>G8+H8</f>
        <v>1433200</v>
      </c>
      <c r="J8" s="84">
        <f>G8</f>
        <v>708219.91584054718</v>
      </c>
      <c r="K8" s="85">
        <f>H8</f>
        <v>724980.08415945282</v>
      </c>
      <c r="L8" s="70">
        <f>J8+K8</f>
        <v>1433200</v>
      </c>
      <c r="M8" s="84">
        <f>J8</f>
        <v>708219.91584054718</v>
      </c>
      <c r="N8" s="85">
        <f>K8</f>
        <v>724980.08415945282</v>
      </c>
      <c r="O8" s="70">
        <f>M8+N8</f>
        <v>1433200</v>
      </c>
      <c r="P8" s="84">
        <f>M8</f>
        <v>708219.91584054718</v>
      </c>
      <c r="Q8" s="85">
        <f>N8</f>
        <v>724980.08415945282</v>
      </c>
      <c r="R8" s="70">
        <f>P8+Q8</f>
        <v>1433200</v>
      </c>
      <c r="S8" s="84">
        <f>S11+S34</f>
        <v>1467802.1114166665</v>
      </c>
      <c r="T8" s="85">
        <f>T11+T34</f>
        <v>123607.13891666666</v>
      </c>
      <c r="U8" s="70">
        <f>S8+T8</f>
        <v>1591409.2503333332</v>
      </c>
      <c r="V8" s="38"/>
      <c r="W8" s="38"/>
    </row>
    <row r="9" spans="1:23" s="32" customFormat="1" ht="15.75" x14ac:dyDescent="0.2">
      <c r="A9" s="52" t="s">
        <v>14</v>
      </c>
      <c r="B9" s="39" t="s">
        <v>45</v>
      </c>
      <c r="C9" s="40" t="s">
        <v>5</v>
      </c>
      <c r="D9" s="75"/>
      <c r="E9" s="76"/>
      <c r="F9" s="70"/>
      <c r="G9" s="75"/>
      <c r="H9" s="76"/>
      <c r="I9" s="70"/>
      <c r="J9" s="75"/>
      <c r="K9" s="76"/>
      <c r="L9" s="70"/>
      <c r="M9" s="75"/>
      <c r="N9" s="76"/>
      <c r="O9" s="70"/>
      <c r="P9" s="75"/>
      <c r="Q9" s="76"/>
      <c r="R9" s="70"/>
      <c r="S9" s="75"/>
      <c r="T9" s="76"/>
      <c r="U9" s="70"/>
    </row>
    <row r="10" spans="1:23" s="32" customFormat="1" ht="28.5" x14ac:dyDescent="0.2">
      <c r="A10" s="53" t="s">
        <v>2</v>
      </c>
      <c r="B10" s="41" t="s">
        <v>46</v>
      </c>
      <c r="C10" s="40" t="s">
        <v>5</v>
      </c>
      <c r="D10" s="75"/>
      <c r="E10" s="76"/>
      <c r="F10" s="71"/>
      <c r="G10" s="75"/>
      <c r="H10" s="76"/>
      <c r="I10" s="71"/>
      <c r="J10" s="75"/>
      <c r="K10" s="76"/>
      <c r="L10" s="71"/>
      <c r="M10" s="75"/>
      <c r="N10" s="76"/>
      <c r="O10" s="71"/>
      <c r="P10" s="75"/>
      <c r="Q10" s="76"/>
      <c r="R10" s="71"/>
      <c r="S10" s="75"/>
      <c r="T10" s="76"/>
      <c r="U10" s="71"/>
    </row>
    <row r="11" spans="1:23" s="32" customFormat="1" ht="15.75" x14ac:dyDescent="0.2">
      <c r="A11" s="52" t="s">
        <v>0</v>
      </c>
      <c r="B11" s="42" t="s">
        <v>47</v>
      </c>
      <c r="C11" s="40" t="s">
        <v>5</v>
      </c>
      <c r="D11" s="84">
        <v>210000</v>
      </c>
      <c r="E11" s="85">
        <v>210000</v>
      </c>
      <c r="F11" s="70">
        <f>D11+E11</f>
        <v>420000</v>
      </c>
      <c r="G11" s="84">
        <f>I11/2</f>
        <v>191600</v>
      </c>
      <c r="H11" s="85">
        <f>G11</f>
        <v>191600</v>
      </c>
      <c r="I11" s="70">
        <f>[1]расчет!$M$15</f>
        <v>383200</v>
      </c>
      <c r="J11" s="84">
        <f>G11</f>
        <v>191600</v>
      </c>
      <c r="K11" s="85">
        <f>H11</f>
        <v>191600</v>
      </c>
      <c r="L11" s="70">
        <f>J11+K11</f>
        <v>383200</v>
      </c>
      <c r="M11" s="84">
        <f>J11</f>
        <v>191600</v>
      </c>
      <c r="N11" s="85">
        <f>K11</f>
        <v>191600</v>
      </c>
      <c r="O11" s="70">
        <f>M11+N11</f>
        <v>383200</v>
      </c>
      <c r="P11" s="84">
        <f>M11</f>
        <v>191600</v>
      </c>
      <c r="Q11" s="85">
        <f>N11</f>
        <v>191600</v>
      </c>
      <c r="R11" s="70">
        <f>P11+Q11</f>
        <v>383200</v>
      </c>
      <c r="S11" s="84">
        <f>[2]расчет!$K$15/12*11</f>
        <v>477583.33333333331</v>
      </c>
      <c r="T11" s="85">
        <f>[2]расчет!$M$15/12</f>
        <v>35000</v>
      </c>
      <c r="U11" s="70">
        <f>S11+T11</f>
        <v>512583.33333333331</v>
      </c>
    </row>
    <row r="12" spans="1:23" s="32" customFormat="1" ht="24.75" customHeight="1" x14ac:dyDescent="0.2">
      <c r="A12" s="52" t="s">
        <v>3</v>
      </c>
      <c r="B12" s="42" t="s">
        <v>48</v>
      </c>
      <c r="C12" s="40" t="s">
        <v>5</v>
      </c>
      <c r="D12" s="75">
        <f>D8-D11</f>
        <v>523156.71600000001</v>
      </c>
      <c r="E12" s="76">
        <f>E8-E11</f>
        <v>540128.951</v>
      </c>
      <c r="F12" s="70">
        <f>D12+E12</f>
        <v>1063285.6669999999</v>
      </c>
      <c r="G12" s="75">
        <f>G8-G11</f>
        <v>516619.91584054718</v>
      </c>
      <c r="H12" s="76">
        <f>H8-H11</f>
        <v>533380.08415945282</v>
      </c>
      <c r="I12" s="70">
        <f>G12+H12</f>
        <v>1050000</v>
      </c>
      <c r="J12" s="75">
        <f>J8-J11</f>
        <v>516619.91584054718</v>
      </c>
      <c r="K12" s="76">
        <f>K8-K11</f>
        <v>533380.08415945282</v>
      </c>
      <c r="L12" s="70">
        <f>J12+K12</f>
        <v>1050000</v>
      </c>
      <c r="M12" s="75">
        <f>M8-M11</f>
        <v>516619.91584054718</v>
      </c>
      <c r="N12" s="76">
        <f>N8-N11</f>
        <v>533380.08415945282</v>
      </c>
      <c r="O12" s="70">
        <f>M12+N12</f>
        <v>1050000</v>
      </c>
      <c r="P12" s="75">
        <f>P8-P11</f>
        <v>516619.91584054718</v>
      </c>
      <c r="Q12" s="76">
        <f>Q8-Q11</f>
        <v>533380.08415945282</v>
      </c>
      <c r="R12" s="70">
        <f>P12+Q12</f>
        <v>1050000</v>
      </c>
      <c r="S12" s="75">
        <f>S8-S11</f>
        <v>990218.77808333328</v>
      </c>
      <c r="T12" s="76">
        <f>T8-T11</f>
        <v>88607.138916666663</v>
      </c>
      <c r="U12" s="70">
        <f>S12+T12</f>
        <v>1078825.9169999999</v>
      </c>
    </row>
    <row r="13" spans="1:23" s="32" customFormat="1" ht="15.75" hidden="1" customHeight="1" x14ac:dyDescent="0.2">
      <c r="A13" s="52" t="s">
        <v>4</v>
      </c>
      <c r="B13" s="42" t="s">
        <v>49</v>
      </c>
      <c r="C13" s="40" t="s">
        <v>5</v>
      </c>
      <c r="D13" s="75"/>
      <c r="E13" s="76"/>
      <c r="F13" s="70"/>
      <c r="G13" s="75"/>
      <c r="H13" s="76"/>
      <c r="I13" s="70"/>
      <c r="J13" s="75"/>
      <c r="K13" s="76"/>
      <c r="L13" s="70"/>
      <c r="M13" s="75"/>
      <c r="N13" s="76"/>
      <c r="O13" s="70"/>
      <c r="P13" s="75"/>
      <c r="Q13" s="76"/>
      <c r="R13" s="70"/>
      <c r="S13" s="75"/>
      <c r="T13" s="76"/>
      <c r="U13" s="70"/>
    </row>
    <row r="14" spans="1:23" s="32" customFormat="1" ht="17.25" hidden="1" customHeight="1" x14ac:dyDescent="0.2">
      <c r="A14" s="115" t="s">
        <v>50</v>
      </c>
      <c r="B14" s="43" t="s">
        <v>51</v>
      </c>
      <c r="C14" s="44" t="s">
        <v>5</v>
      </c>
      <c r="D14" s="75"/>
      <c r="E14" s="76"/>
      <c r="F14" s="70"/>
      <c r="G14" s="75"/>
      <c r="H14" s="76"/>
      <c r="I14" s="70"/>
      <c r="J14" s="75"/>
      <c r="K14" s="76"/>
      <c r="L14" s="70"/>
      <c r="M14" s="75"/>
      <c r="N14" s="76"/>
      <c r="O14" s="70"/>
      <c r="P14" s="75"/>
      <c r="Q14" s="76"/>
      <c r="R14" s="70"/>
      <c r="S14" s="75"/>
      <c r="T14" s="76"/>
      <c r="U14" s="70"/>
    </row>
    <row r="15" spans="1:23" s="32" customFormat="1" ht="15.75" hidden="1" customHeight="1" x14ac:dyDescent="0.2">
      <c r="A15" s="50" t="s">
        <v>52</v>
      </c>
      <c r="B15" s="43" t="s">
        <v>53</v>
      </c>
      <c r="C15" s="40" t="s">
        <v>5</v>
      </c>
      <c r="D15" s="75"/>
      <c r="E15" s="76"/>
      <c r="F15" s="72"/>
      <c r="G15" s="75"/>
      <c r="H15" s="76"/>
      <c r="I15" s="72"/>
      <c r="J15" s="75"/>
      <c r="K15" s="76"/>
      <c r="L15" s="72"/>
      <c r="M15" s="75"/>
      <c r="N15" s="76"/>
      <c r="O15" s="72"/>
      <c r="P15" s="75"/>
      <c r="Q15" s="76"/>
      <c r="R15" s="72"/>
      <c r="S15" s="75"/>
      <c r="T15" s="76"/>
      <c r="U15" s="72"/>
    </row>
    <row r="16" spans="1:23" s="48" customFormat="1" ht="28.5" x14ac:dyDescent="0.2">
      <c r="A16" s="45" t="s">
        <v>54</v>
      </c>
      <c r="B16" s="46" t="s">
        <v>55</v>
      </c>
      <c r="C16" s="47" t="s">
        <v>5</v>
      </c>
      <c r="D16" s="77">
        <f>D12-D13</f>
        <v>523156.71600000001</v>
      </c>
      <c r="E16" s="78">
        <f>E12-E13</f>
        <v>540128.951</v>
      </c>
      <c r="F16" s="71">
        <f t="shared" ref="F16" si="7">F12-F13</f>
        <v>1063285.6669999999</v>
      </c>
      <c r="G16" s="77">
        <f>G12-G13</f>
        <v>516619.91584054718</v>
      </c>
      <c r="H16" s="78">
        <f>H12-H13</f>
        <v>533380.08415945282</v>
      </c>
      <c r="I16" s="71">
        <f t="shared" ref="I16" si="8">I12-I13</f>
        <v>1050000</v>
      </c>
      <c r="J16" s="77">
        <f>J12-J13</f>
        <v>516619.91584054718</v>
      </c>
      <c r="K16" s="78">
        <f>K12-K13</f>
        <v>533380.08415945282</v>
      </c>
      <c r="L16" s="71">
        <f t="shared" ref="L16" si="9">L12-L13</f>
        <v>1050000</v>
      </c>
      <c r="M16" s="77">
        <f>M12-M13</f>
        <v>516619.91584054718</v>
      </c>
      <c r="N16" s="78">
        <f>N12-N13</f>
        <v>533380.08415945282</v>
      </c>
      <c r="O16" s="71">
        <f t="shared" ref="O16" si="10">O12-O13</f>
        <v>1050000</v>
      </c>
      <c r="P16" s="77">
        <f>P12-P13</f>
        <v>516619.91584054718</v>
      </c>
      <c r="Q16" s="78">
        <f>Q12-Q13</f>
        <v>533380.08415945282</v>
      </c>
      <c r="R16" s="71">
        <f t="shared" ref="R16" si="11">R12-R13</f>
        <v>1050000</v>
      </c>
      <c r="S16" s="77">
        <f>S12-S13</f>
        <v>990218.77808333328</v>
      </c>
      <c r="T16" s="78">
        <f>T12-T13</f>
        <v>88607.138916666663</v>
      </c>
      <c r="U16" s="71">
        <f t="shared" ref="U16" si="12">U12-U13</f>
        <v>1078825.9169999999</v>
      </c>
    </row>
    <row r="17" spans="1:21" s="32" customFormat="1" ht="15.75" hidden="1" customHeight="1" x14ac:dyDescent="0.2">
      <c r="A17" s="49" t="s">
        <v>56</v>
      </c>
      <c r="B17" s="42" t="s">
        <v>57</v>
      </c>
      <c r="C17" s="40" t="s">
        <v>5</v>
      </c>
      <c r="D17" s="75">
        <f>D18+D19+D20</f>
        <v>0</v>
      </c>
      <c r="E17" s="76">
        <f t="shared" ref="E17:F17" si="13">E18+E19+E20</f>
        <v>0</v>
      </c>
      <c r="F17" s="70">
        <f t="shared" si="13"/>
        <v>0</v>
      </c>
      <c r="G17" s="75">
        <f>G18+G19+G20</f>
        <v>0</v>
      </c>
      <c r="H17" s="76">
        <f t="shared" ref="H17" si="14">H18+H19+H20</f>
        <v>0</v>
      </c>
      <c r="I17" s="70">
        <f t="shared" ref="I17" si="15">I18+I19+I20</f>
        <v>0</v>
      </c>
      <c r="J17" s="75">
        <f>J18+J19+J20</f>
        <v>0</v>
      </c>
      <c r="K17" s="76">
        <f t="shared" ref="K17" si="16">K18+K19+K20</f>
        <v>0</v>
      </c>
      <c r="L17" s="70">
        <f t="shared" ref="L17" si="17">L18+L19+L20</f>
        <v>0</v>
      </c>
      <c r="M17" s="75">
        <f>M18+M19+M20</f>
        <v>0</v>
      </c>
      <c r="N17" s="76">
        <f t="shared" ref="N17" si="18">N18+N19+N20</f>
        <v>0</v>
      </c>
      <c r="O17" s="70">
        <f t="shared" ref="O17" si="19">O18+O19+O20</f>
        <v>0</v>
      </c>
      <c r="P17" s="75">
        <f>P18+P19+P20</f>
        <v>0</v>
      </c>
      <c r="Q17" s="76">
        <f t="shared" ref="Q17" si="20">Q18+Q19+Q20</f>
        <v>0</v>
      </c>
      <c r="R17" s="70">
        <f t="shared" ref="R17" si="21">R18+R19+R20</f>
        <v>0</v>
      </c>
      <c r="S17" s="75">
        <f>S18+S19+S20</f>
        <v>0</v>
      </c>
      <c r="T17" s="76"/>
      <c r="U17" s="70">
        <f t="shared" ref="U17" si="22">U18+U19+U20</f>
        <v>0</v>
      </c>
    </row>
    <row r="18" spans="1:21" s="32" customFormat="1" ht="15.75" hidden="1" customHeight="1" x14ac:dyDescent="0.2">
      <c r="A18" s="50" t="s">
        <v>58</v>
      </c>
      <c r="B18" s="51" t="s">
        <v>59</v>
      </c>
      <c r="C18" s="44" t="s">
        <v>5</v>
      </c>
      <c r="D18" s="75"/>
      <c r="E18" s="76"/>
      <c r="F18" s="70"/>
      <c r="G18" s="75"/>
      <c r="H18" s="76"/>
      <c r="I18" s="70"/>
      <c r="J18" s="75"/>
      <c r="K18" s="76"/>
      <c r="L18" s="70"/>
      <c r="M18" s="75"/>
      <c r="N18" s="76"/>
      <c r="O18" s="70"/>
      <c r="P18" s="75"/>
      <c r="Q18" s="76"/>
      <c r="R18" s="70"/>
      <c r="S18" s="75"/>
      <c r="T18" s="76"/>
      <c r="U18" s="70"/>
    </row>
    <row r="19" spans="1:21" s="32" customFormat="1" ht="15.75" hidden="1" customHeight="1" x14ac:dyDescent="0.2">
      <c r="A19" s="52" t="s">
        <v>60</v>
      </c>
      <c r="B19" s="43" t="s">
        <v>61</v>
      </c>
      <c r="C19" s="40" t="s">
        <v>5</v>
      </c>
      <c r="D19" s="75"/>
      <c r="E19" s="76"/>
      <c r="F19" s="70"/>
      <c r="G19" s="75"/>
      <c r="H19" s="76"/>
      <c r="I19" s="70"/>
      <c r="J19" s="75"/>
      <c r="K19" s="76"/>
      <c r="L19" s="70"/>
      <c r="M19" s="75"/>
      <c r="N19" s="76"/>
      <c r="O19" s="70"/>
      <c r="P19" s="75"/>
      <c r="Q19" s="76"/>
      <c r="R19" s="70"/>
      <c r="S19" s="75"/>
      <c r="T19" s="76"/>
      <c r="U19" s="70"/>
    </row>
    <row r="20" spans="1:21" s="32" customFormat="1" ht="15.75" hidden="1" customHeight="1" x14ac:dyDescent="0.2">
      <c r="A20" s="52" t="s">
        <v>62</v>
      </c>
      <c r="B20" s="43" t="s">
        <v>63</v>
      </c>
      <c r="C20" s="40" t="s">
        <v>5</v>
      </c>
      <c r="D20" s="75"/>
      <c r="E20" s="76"/>
      <c r="F20" s="70"/>
      <c r="G20" s="75"/>
      <c r="H20" s="76"/>
      <c r="I20" s="70"/>
      <c r="J20" s="75"/>
      <c r="K20" s="76"/>
      <c r="L20" s="70"/>
      <c r="M20" s="75"/>
      <c r="N20" s="76"/>
      <c r="O20" s="70"/>
      <c r="P20" s="75"/>
      <c r="Q20" s="76"/>
      <c r="R20" s="70"/>
      <c r="S20" s="75"/>
      <c r="T20" s="76"/>
      <c r="U20" s="70"/>
    </row>
    <row r="21" spans="1:21" s="32" customFormat="1" ht="15.75" customHeight="1" x14ac:dyDescent="0.2">
      <c r="A21" s="53" t="s">
        <v>64</v>
      </c>
      <c r="B21" s="41" t="s">
        <v>65</v>
      </c>
      <c r="C21" s="40" t="s">
        <v>5</v>
      </c>
      <c r="D21" s="77">
        <f>D16-D17</f>
        <v>523156.71600000001</v>
      </c>
      <c r="E21" s="78">
        <f>E16-E17</f>
        <v>540128.951</v>
      </c>
      <c r="F21" s="71">
        <f t="shared" ref="F21" si="23">F16-F17</f>
        <v>1063285.6669999999</v>
      </c>
      <c r="G21" s="77">
        <f>G16-G17</f>
        <v>516619.91584054718</v>
      </c>
      <c r="H21" s="78">
        <f>H16-H17</f>
        <v>533380.08415945282</v>
      </c>
      <c r="I21" s="71">
        <f t="shared" ref="I21" si="24">I16-I17</f>
        <v>1050000</v>
      </c>
      <c r="J21" s="77">
        <f>J16-J17</f>
        <v>516619.91584054718</v>
      </c>
      <c r="K21" s="78">
        <f>K16-K17</f>
        <v>533380.08415945282</v>
      </c>
      <c r="L21" s="71">
        <f t="shared" ref="L21" si="25">L16-L17</f>
        <v>1050000</v>
      </c>
      <c r="M21" s="77">
        <f>M16-M17</f>
        <v>516619.91584054718</v>
      </c>
      <c r="N21" s="78">
        <f>N16-N17</f>
        <v>533380.08415945282</v>
      </c>
      <c r="O21" s="71">
        <f t="shared" ref="O21" si="26">O16-O17</f>
        <v>1050000</v>
      </c>
      <c r="P21" s="77">
        <f>P16-P17</f>
        <v>516619.91584054718</v>
      </c>
      <c r="Q21" s="78">
        <f>Q16-Q17</f>
        <v>533380.08415945282</v>
      </c>
      <c r="R21" s="71">
        <f t="shared" ref="R21" si="27">R16-R17</f>
        <v>1050000</v>
      </c>
      <c r="S21" s="77">
        <f>S16-S17</f>
        <v>990218.77808333328</v>
      </c>
      <c r="T21" s="78">
        <f>T16-T17</f>
        <v>88607.138916666663</v>
      </c>
      <c r="U21" s="71">
        <f t="shared" ref="U21" si="28">U16-U17</f>
        <v>1078825.9169999999</v>
      </c>
    </row>
    <row r="22" spans="1:21" s="32" customFormat="1" ht="15.75" customHeight="1" x14ac:dyDescent="0.2">
      <c r="A22" s="53"/>
      <c r="B22" s="54" t="s">
        <v>66</v>
      </c>
      <c r="C22" s="40"/>
      <c r="D22" s="75">
        <f t="shared" ref="D22:F22" si="29">D23+D30+D33</f>
        <v>523156.71600000001</v>
      </c>
      <c r="E22" s="76">
        <f t="shared" si="29"/>
        <v>540128.951</v>
      </c>
      <c r="F22" s="70">
        <f t="shared" si="29"/>
        <v>1063285.6669999999</v>
      </c>
      <c r="G22" s="75">
        <f t="shared" ref="G22:I22" si="30">G23+G30+G33</f>
        <v>516619.91584054718</v>
      </c>
      <c r="H22" s="76">
        <f t="shared" si="30"/>
        <v>533380.08415945282</v>
      </c>
      <c r="I22" s="70">
        <f t="shared" si="30"/>
        <v>1050000</v>
      </c>
      <c r="J22" s="75">
        <f t="shared" ref="J22:L22" si="31">J23+J30+J33</f>
        <v>516619.91584054718</v>
      </c>
      <c r="K22" s="76">
        <f t="shared" si="31"/>
        <v>533380.08415945282</v>
      </c>
      <c r="L22" s="70">
        <f t="shared" si="31"/>
        <v>1050000</v>
      </c>
      <c r="M22" s="75">
        <f t="shared" ref="M22:O22" si="32">M23+M30+M33</f>
        <v>516619.91584054718</v>
      </c>
      <c r="N22" s="76">
        <f t="shared" si="32"/>
        <v>533380.08415945282</v>
      </c>
      <c r="O22" s="70">
        <f t="shared" si="32"/>
        <v>1050000</v>
      </c>
      <c r="P22" s="75">
        <f t="shared" ref="P22:T22" si="33">P23+P30+P33</f>
        <v>516619.91584054718</v>
      </c>
      <c r="Q22" s="76">
        <f t="shared" si="33"/>
        <v>533380.08415945282</v>
      </c>
      <c r="R22" s="70">
        <f t="shared" si="33"/>
        <v>1050000</v>
      </c>
      <c r="S22" s="75">
        <f t="shared" si="33"/>
        <v>990218.77808333328</v>
      </c>
      <c r="T22" s="76">
        <f t="shared" si="33"/>
        <v>88607.138916666663</v>
      </c>
      <c r="U22" s="70">
        <f t="shared" ref="U22" si="34">U23+U30+U33</f>
        <v>1078825.9169999999</v>
      </c>
    </row>
    <row r="23" spans="1:21" s="48" customFormat="1" ht="15.75" x14ac:dyDescent="0.2">
      <c r="A23" s="116" t="s">
        <v>67</v>
      </c>
      <c r="B23" s="55" t="s">
        <v>68</v>
      </c>
      <c r="C23" s="56" t="s">
        <v>5</v>
      </c>
      <c r="D23" s="77"/>
      <c r="E23" s="78"/>
      <c r="F23" s="71"/>
      <c r="G23" s="77"/>
      <c r="H23" s="78"/>
      <c r="I23" s="71"/>
      <c r="J23" s="77"/>
      <c r="K23" s="78"/>
      <c r="L23" s="71"/>
      <c r="M23" s="77"/>
      <c r="N23" s="78"/>
      <c r="O23" s="71"/>
      <c r="P23" s="77"/>
      <c r="Q23" s="78"/>
      <c r="R23" s="71"/>
      <c r="S23" s="77"/>
      <c r="T23" s="78"/>
      <c r="U23" s="71"/>
    </row>
    <row r="24" spans="1:21" s="32" customFormat="1" ht="15.75" x14ac:dyDescent="0.2">
      <c r="A24" s="52"/>
      <c r="B24" s="43" t="s">
        <v>69</v>
      </c>
      <c r="C24" s="40" t="s">
        <v>5</v>
      </c>
      <c r="D24" s="75"/>
      <c r="E24" s="76"/>
      <c r="F24" s="70"/>
      <c r="G24" s="75"/>
      <c r="H24" s="76"/>
      <c r="I24" s="70"/>
      <c r="J24" s="75"/>
      <c r="K24" s="76"/>
      <c r="L24" s="70"/>
      <c r="M24" s="75"/>
      <c r="N24" s="76"/>
      <c r="O24" s="70"/>
      <c r="P24" s="75"/>
      <c r="Q24" s="76"/>
      <c r="R24" s="70"/>
      <c r="S24" s="75"/>
      <c r="T24" s="76"/>
      <c r="U24" s="70"/>
    </row>
    <row r="25" spans="1:21" s="32" customFormat="1" ht="15.75" x14ac:dyDescent="0.2">
      <c r="A25" s="35"/>
      <c r="B25" s="57" t="s">
        <v>70</v>
      </c>
      <c r="C25" s="37" t="s">
        <v>5</v>
      </c>
      <c r="D25" s="75"/>
      <c r="E25" s="76"/>
      <c r="F25" s="70"/>
      <c r="G25" s="75"/>
      <c r="H25" s="76"/>
      <c r="I25" s="70"/>
      <c r="J25" s="75"/>
      <c r="K25" s="76"/>
      <c r="L25" s="70"/>
      <c r="M25" s="75"/>
      <c r="N25" s="76"/>
      <c r="O25" s="70"/>
      <c r="P25" s="75"/>
      <c r="Q25" s="76"/>
      <c r="R25" s="70"/>
      <c r="S25" s="75"/>
      <c r="T25" s="76"/>
      <c r="U25" s="70"/>
    </row>
    <row r="26" spans="1:21" s="32" customFormat="1" ht="15.75" x14ac:dyDescent="0.2">
      <c r="A26" s="52"/>
      <c r="B26" s="39" t="s">
        <v>71</v>
      </c>
      <c r="C26" s="40" t="s">
        <v>5</v>
      </c>
      <c r="D26" s="75"/>
      <c r="E26" s="76"/>
      <c r="F26" s="70"/>
      <c r="G26" s="75"/>
      <c r="H26" s="76"/>
      <c r="I26" s="70"/>
      <c r="J26" s="75"/>
      <c r="K26" s="76"/>
      <c r="L26" s="70"/>
      <c r="M26" s="75"/>
      <c r="N26" s="76"/>
      <c r="O26" s="70"/>
      <c r="P26" s="75"/>
      <c r="Q26" s="76"/>
      <c r="R26" s="70"/>
      <c r="S26" s="75"/>
      <c r="T26" s="76"/>
      <c r="U26" s="70"/>
    </row>
    <row r="27" spans="1:21" s="32" customFormat="1" ht="15.75" x14ac:dyDescent="0.2">
      <c r="A27" s="52" t="s">
        <v>72</v>
      </c>
      <c r="B27" s="43" t="s">
        <v>73</v>
      </c>
      <c r="C27" s="40" t="s">
        <v>5</v>
      </c>
      <c r="D27" s="75"/>
      <c r="E27" s="76"/>
      <c r="F27" s="70"/>
      <c r="G27" s="75"/>
      <c r="H27" s="76"/>
      <c r="I27" s="70"/>
      <c r="J27" s="75"/>
      <c r="K27" s="76"/>
      <c r="L27" s="70"/>
      <c r="M27" s="75"/>
      <c r="N27" s="76"/>
      <c r="O27" s="70"/>
      <c r="P27" s="75"/>
      <c r="Q27" s="76"/>
      <c r="R27" s="70"/>
      <c r="S27" s="75"/>
      <c r="T27" s="76"/>
      <c r="U27" s="70"/>
    </row>
    <row r="28" spans="1:21" s="32" customFormat="1" ht="15.75" x14ac:dyDescent="0.2">
      <c r="A28" s="52"/>
      <c r="B28" s="39" t="s">
        <v>70</v>
      </c>
      <c r="C28" s="40" t="s">
        <v>5</v>
      </c>
      <c r="D28" s="75"/>
      <c r="E28" s="76"/>
      <c r="F28" s="70"/>
      <c r="G28" s="75"/>
      <c r="H28" s="76"/>
      <c r="I28" s="70"/>
      <c r="J28" s="75"/>
      <c r="K28" s="76"/>
      <c r="L28" s="70"/>
      <c r="M28" s="75"/>
      <c r="N28" s="76"/>
      <c r="O28" s="70"/>
      <c r="P28" s="75"/>
      <c r="Q28" s="76"/>
      <c r="R28" s="70"/>
      <c r="S28" s="75"/>
      <c r="T28" s="76"/>
      <c r="U28" s="70"/>
    </row>
    <row r="29" spans="1:21" s="32" customFormat="1" ht="15.75" x14ac:dyDescent="0.2">
      <c r="A29" s="52"/>
      <c r="B29" s="39" t="s">
        <v>71</v>
      </c>
      <c r="C29" s="40" t="s">
        <v>5</v>
      </c>
      <c r="D29" s="75"/>
      <c r="E29" s="76"/>
      <c r="F29" s="70"/>
      <c r="G29" s="75"/>
      <c r="H29" s="76"/>
      <c r="I29" s="70"/>
      <c r="J29" s="75"/>
      <c r="K29" s="76"/>
      <c r="L29" s="70"/>
      <c r="M29" s="75"/>
      <c r="N29" s="76"/>
      <c r="O29" s="70"/>
      <c r="P29" s="75"/>
      <c r="Q29" s="76"/>
      <c r="R29" s="70"/>
      <c r="S29" s="75"/>
      <c r="T29" s="76"/>
      <c r="U29" s="70"/>
    </row>
    <row r="30" spans="1:21" s="48" customFormat="1" ht="15.75" x14ac:dyDescent="0.2">
      <c r="A30" s="116" t="s">
        <v>74</v>
      </c>
      <c r="B30" s="58" t="s">
        <v>75</v>
      </c>
      <c r="C30" s="56" t="s">
        <v>5</v>
      </c>
      <c r="D30" s="77"/>
      <c r="E30" s="78"/>
      <c r="F30" s="71"/>
      <c r="G30" s="77"/>
      <c r="H30" s="78"/>
      <c r="I30" s="71"/>
      <c r="J30" s="77"/>
      <c r="K30" s="78"/>
      <c r="L30" s="71"/>
      <c r="M30" s="77"/>
      <c r="N30" s="78"/>
      <c r="O30" s="71"/>
      <c r="P30" s="77"/>
      <c r="Q30" s="78"/>
      <c r="R30" s="71"/>
      <c r="S30" s="77"/>
      <c r="T30" s="78"/>
      <c r="U30" s="71"/>
    </row>
    <row r="31" spans="1:21" s="32" customFormat="1" ht="15.75" x14ac:dyDescent="0.2">
      <c r="A31" s="59"/>
      <c r="B31" s="60" t="s">
        <v>70</v>
      </c>
      <c r="C31" s="44" t="s">
        <v>5</v>
      </c>
      <c r="D31" s="75"/>
      <c r="E31" s="76"/>
      <c r="F31" s="70"/>
      <c r="G31" s="75"/>
      <c r="H31" s="76"/>
      <c r="I31" s="70"/>
      <c r="J31" s="75"/>
      <c r="K31" s="76"/>
      <c r="L31" s="70"/>
      <c r="M31" s="75"/>
      <c r="N31" s="76"/>
      <c r="O31" s="70"/>
      <c r="P31" s="75"/>
      <c r="Q31" s="76"/>
      <c r="R31" s="70"/>
      <c r="S31" s="75"/>
      <c r="T31" s="76"/>
      <c r="U31" s="70"/>
    </row>
    <row r="32" spans="1:21" s="32" customFormat="1" ht="15.75" x14ac:dyDescent="0.2">
      <c r="A32" s="52"/>
      <c r="B32" s="61" t="s">
        <v>76</v>
      </c>
      <c r="C32" s="40" t="s">
        <v>5</v>
      </c>
      <c r="D32" s="75"/>
      <c r="E32" s="76"/>
      <c r="F32" s="70"/>
      <c r="G32" s="75"/>
      <c r="H32" s="76"/>
      <c r="I32" s="70"/>
      <c r="J32" s="75"/>
      <c r="K32" s="76"/>
      <c r="L32" s="70"/>
      <c r="M32" s="75"/>
      <c r="N32" s="76"/>
      <c r="O32" s="70"/>
      <c r="P32" s="75"/>
      <c r="Q32" s="76"/>
      <c r="R32" s="70"/>
      <c r="S32" s="75"/>
      <c r="T32" s="76"/>
      <c r="U32" s="70"/>
    </row>
    <row r="33" spans="1:24" s="48" customFormat="1" ht="15.75" x14ac:dyDescent="0.2">
      <c r="A33" s="62" t="s">
        <v>77</v>
      </c>
      <c r="B33" s="63" t="s">
        <v>78</v>
      </c>
      <c r="C33" s="47" t="s">
        <v>5</v>
      </c>
      <c r="D33" s="73">
        <f>D34+D35</f>
        <v>523156.71600000001</v>
      </c>
      <c r="E33" s="74">
        <f t="shared" ref="E33" si="35">E34+E35</f>
        <v>540128.951</v>
      </c>
      <c r="F33" s="71">
        <f>F34+F35</f>
        <v>1063285.6669999999</v>
      </c>
      <c r="G33" s="73">
        <f t="shared" ref="G33" si="36">G34+G35</f>
        <v>516619.91584054718</v>
      </c>
      <c r="H33" s="74">
        <f t="shared" ref="H33" si="37">H34+H35</f>
        <v>533380.08415945282</v>
      </c>
      <c r="I33" s="71">
        <f>I34+I35</f>
        <v>1050000</v>
      </c>
      <c r="J33" s="73">
        <f t="shared" ref="J33" si="38">J34+J35</f>
        <v>516619.91584054718</v>
      </c>
      <c r="K33" s="74">
        <f t="shared" ref="K33" si="39">K34+K35</f>
        <v>533380.08415945282</v>
      </c>
      <c r="L33" s="71">
        <f>L34+L35</f>
        <v>1050000</v>
      </c>
      <c r="M33" s="73">
        <f t="shared" ref="M33" si="40">M34+M35</f>
        <v>516619.91584054718</v>
      </c>
      <c r="N33" s="74">
        <f t="shared" ref="N33" si="41">N34+N35</f>
        <v>533380.08415945282</v>
      </c>
      <c r="O33" s="71">
        <f>O34+O35</f>
        <v>1050000</v>
      </c>
      <c r="P33" s="73">
        <f t="shared" ref="P33" si="42">P34+P35</f>
        <v>516619.91584054718</v>
      </c>
      <c r="Q33" s="74">
        <f t="shared" ref="Q33" si="43">Q34+Q35</f>
        <v>533380.08415945282</v>
      </c>
      <c r="R33" s="71">
        <f>R34+R35</f>
        <v>1050000</v>
      </c>
      <c r="S33" s="73">
        <f>S34+S35</f>
        <v>990218.77808333328</v>
      </c>
      <c r="T33" s="74">
        <f>T34+T35</f>
        <v>88607.138916666663</v>
      </c>
      <c r="U33" s="71">
        <f>U34+U35</f>
        <v>1078825.9169999999</v>
      </c>
      <c r="V33" s="38"/>
      <c r="W33" s="38"/>
      <c r="X33" s="32"/>
    </row>
    <row r="34" spans="1:24" s="32" customFormat="1" ht="15.75" x14ac:dyDescent="0.2">
      <c r="A34" s="124"/>
      <c r="B34" s="125" t="s">
        <v>70</v>
      </c>
      <c r="C34" s="126" t="s">
        <v>5</v>
      </c>
      <c r="D34" s="127">
        <v>523156.71600000001</v>
      </c>
      <c r="E34" s="128">
        <v>540128.951</v>
      </c>
      <c r="F34" s="129">
        <f>D34+E34</f>
        <v>1063285.6669999999</v>
      </c>
      <c r="G34" s="127">
        <v>516619.91584054718</v>
      </c>
      <c r="H34" s="128">
        <v>533380.08415945282</v>
      </c>
      <c r="I34" s="129">
        <v>1050000</v>
      </c>
      <c r="J34" s="127">
        <f>G34</f>
        <v>516619.91584054718</v>
      </c>
      <c r="K34" s="128">
        <f>H34</f>
        <v>533380.08415945282</v>
      </c>
      <c r="L34" s="129">
        <f>L21</f>
        <v>1050000</v>
      </c>
      <c r="M34" s="127">
        <f>J34</f>
        <v>516619.91584054718</v>
      </c>
      <c r="N34" s="128">
        <f>K34</f>
        <v>533380.08415945282</v>
      </c>
      <c r="O34" s="129">
        <f>O21</f>
        <v>1050000</v>
      </c>
      <c r="P34" s="127">
        <f>M34</f>
        <v>516619.91584054718</v>
      </c>
      <c r="Q34" s="128">
        <f>N34</f>
        <v>533380.08415945282</v>
      </c>
      <c r="R34" s="130">
        <f>P34+Q34</f>
        <v>1050000</v>
      </c>
      <c r="S34" s="127">
        <f>[2]расчет!$K$29/12*11</f>
        <v>990218.77808333328</v>
      </c>
      <c r="T34" s="128">
        <f>[2]расчет!$M$29/12</f>
        <v>88607.138916666663</v>
      </c>
      <c r="U34" s="130">
        <f>S34+T34</f>
        <v>1078825.9169999999</v>
      </c>
    </row>
    <row r="35" spans="1:24" s="32" customFormat="1" ht="15.75" hidden="1" x14ac:dyDescent="0.2">
      <c r="A35" s="59"/>
      <c r="B35" s="60" t="s">
        <v>79</v>
      </c>
      <c r="C35" s="44" t="s">
        <v>5</v>
      </c>
      <c r="D35" s="121"/>
      <c r="E35" s="122"/>
      <c r="F35" s="123"/>
      <c r="G35" s="121"/>
      <c r="H35" s="122"/>
      <c r="I35" s="123"/>
      <c r="J35" s="121"/>
      <c r="K35" s="122"/>
      <c r="L35" s="123"/>
      <c r="M35" s="121"/>
      <c r="N35" s="122"/>
      <c r="O35" s="123"/>
      <c r="P35" s="121"/>
      <c r="Q35" s="122"/>
      <c r="R35" s="123"/>
    </row>
    <row r="36" spans="1:24" ht="28.5" hidden="1" x14ac:dyDescent="0.2">
      <c r="A36" s="97" t="s">
        <v>93</v>
      </c>
      <c r="B36" s="100" t="s">
        <v>94</v>
      </c>
      <c r="C36" s="103" t="s">
        <v>5</v>
      </c>
      <c r="D36" s="105"/>
      <c r="E36" s="111"/>
      <c r="F36" s="108"/>
      <c r="G36" s="105"/>
      <c r="H36" s="111"/>
      <c r="I36" s="108"/>
      <c r="J36" s="105"/>
      <c r="K36" s="111"/>
      <c r="L36" s="108"/>
      <c r="M36" s="105"/>
      <c r="N36" s="111"/>
      <c r="O36" s="108"/>
      <c r="P36" s="105"/>
      <c r="Q36" s="111"/>
      <c r="R36" s="108"/>
    </row>
    <row r="37" spans="1:24" ht="30" hidden="1" x14ac:dyDescent="0.2">
      <c r="A37" s="98" t="s">
        <v>95</v>
      </c>
      <c r="B37" s="101" t="s">
        <v>96</v>
      </c>
      <c r="C37" s="103" t="s">
        <v>5</v>
      </c>
      <c r="D37" s="106"/>
      <c r="E37" s="112"/>
      <c r="F37" s="109"/>
      <c r="G37" s="106"/>
      <c r="H37" s="112"/>
      <c r="I37" s="109"/>
      <c r="J37" s="106"/>
      <c r="K37" s="112"/>
      <c r="L37" s="109"/>
      <c r="M37" s="106"/>
      <c r="N37" s="112"/>
      <c r="O37" s="109"/>
      <c r="P37" s="106"/>
      <c r="Q37" s="112"/>
      <c r="R37" s="109"/>
    </row>
    <row r="38" spans="1:24" ht="30" hidden="1" x14ac:dyDescent="0.2">
      <c r="A38" s="98" t="s">
        <v>97</v>
      </c>
      <c r="B38" s="101" t="s">
        <v>98</v>
      </c>
      <c r="C38" s="103" t="s">
        <v>5</v>
      </c>
      <c r="D38" s="106"/>
      <c r="E38" s="112"/>
      <c r="F38" s="109"/>
      <c r="G38" s="106"/>
      <c r="H38" s="112"/>
      <c r="I38" s="109"/>
      <c r="J38" s="106"/>
      <c r="K38" s="112"/>
      <c r="L38" s="109"/>
      <c r="M38" s="106"/>
      <c r="N38" s="112"/>
      <c r="O38" s="109"/>
      <c r="P38" s="106"/>
      <c r="Q38" s="112"/>
      <c r="R38" s="109"/>
    </row>
    <row r="39" spans="1:24" ht="57" hidden="1" x14ac:dyDescent="0.2">
      <c r="A39" s="97" t="s">
        <v>99</v>
      </c>
      <c r="B39" s="100" t="s">
        <v>100</v>
      </c>
      <c r="C39" s="103" t="s">
        <v>5</v>
      </c>
      <c r="D39" s="106"/>
      <c r="E39" s="112"/>
      <c r="F39" s="109"/>
      <c r="G39" s="106"/>
      <c r="H39" s="112"/>
      <c r="I39" s="109"/>
      <c r="J39" s="106"/>
      <c r="K39" s="112"/>
      <c r="L39" s="109"/>
      <c r="M39" s="106"/>
      <c r="N39" s="112"/>
      <c r="O39" s="109"/>
      <c r="P39" s="106"/>
      <c r="Q39" s="112"/>
      <c r="R39" s="109"/>
    </row>
    <row r="40" spans="1:24" ht="15" hidden="1" x14ac:dyDescent="0.2">
      <c r="A40" s="99" t="s">
        <v>101</v>
      </c>
      <c r="B40" s="102" t="s">
        <v>102</v>
      </c>
      <c r="C40" s="104" t="s">
        <v>103</v>
      </c>
      <c r="D40" s="107"/>
      <c r="E40" s="113"/>
      <c r="F40" s="110"/>
      <c r="G40" s="107"/>
      <c r="H40" s="113"/>
      <c r="I40" s="110"/>
      <c r="J40" s="107"/>
      <c r="K40" s="113"/>
      <c r="L40" s="110"/>
      <c r="M40" s="107"/>
      <c r="N40" s="113"/>
      <c r="O40" s="110"/>
      <c r="P40" s="107"/>
      <c r="Q40" s="113"/>
      <c r="R40" s="110"/>
    </row>
  </sheetData>
  <mergeCells count="17">
    <mergeCell ref="S3:U3"/>
    <mergeCell ref="S4:U4"/>
    <mergeCell ref="P3:R3"/>
    <mergeCell ref="P4:R4"/>
    <mergeCell ref="D2:R2"/>
    <mergeCell ref="D3:F3"/>
    <mergeCell ref="D4:F4"/>
    <mergeCell ref="G3:I3"/>
    <mergeCell ref="G4:I4"/>
    <mergeCell ref="J3:L3"/>
    <mergeCell ref="J4:L4"/>
    <mergeCell ref="A1:M1"/>
    <mergeCell ref="A2:A5"/>
    <mergeCell ref="B2:B5"/>
    <mergeCell ref="C2:C5"/>
    <mergeCell ref="M3:O3"/>
    <mergeCell ref="M4:O4"/>
  </mergeCells>
  <phoneticPr fontId="4" type="noConversion"/>
  <printOptions horizontalCentered="1"/>
  <pageMargins left="0.39370078740157483" right="0.39370078740157483" top="1.1811023622047245" bottom="0.39370078740157483" header="0" footer="0"/>
  <pageSetup paperSize="9" scale="53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opLeftCell="A7" zoomScaleNormal="100" workbookViewId="0">
      <selection activeCell="F10" sqref="F10:F11"/>
    </sheetView>
  </sheetViews>
  <sheetFormatPr defaultColWidth="9.140625" defaultRowHeight="15" x14ac:dyDescent="0.25"/>
  <cols>
    <col min="1" max="1" width="5.7109375" style="1" customWidth="1"/>
    <col min="2" max="2" width="49.5703125" style="1" customWidth="1"/>
    <col min="3" max="3" width="11.85546875" style="1" customWidth="1"/>
    <col min="4" max="4" width="11.42578125" style="1" customWidth="1"/>
    <col min="5" max="8" width="10.140625" style="1" customWidth="1"/>
    <col min="9" max="9" width="0" style="1" hidden="1" customWidth="1"/>
    <col min="10" max="13" width="9.42578125" style="1" hidden="1" customWidth="1"/>
    <col min="14" max="14" width="10.85546875" style="1" hidden="1" customWidth="1"/>
    <col min="15" max="15" width="10.140625" style="1" hidden="1" customWidth="1"/>
    <col min="16" max="19" width="0" style="1" hidden="1" customWidth="1"/>
    <col min="20" max="16384" width="9.140625" style="1"/>
  </cols>
  <sheetData>
    <row r="1" spans="1:10" ht="65.25" customHeight="1" x14ac:dyDescent="0.25">
      <c r="A1" s="199" t="s">
        <v>87</v>
      </c>
      <c r="B1" s="199"/>
      <c r="C1" s="199"/>
      <c r="D1" s="199"/>
      <c r="E1" s="199"/>
      <c r="F1" s="199"/>
      <c r="G1" s="199"/>
      <c r="H1" s="199"/>
    </row>
    <row r="2" spans="1:10" ht="24.75" customHeight="1" x14ac:dyDescent="0.25">
      <c r="A2" s="200" t="s">
        <v>16</v>
      </c>
      <c r="B2" s="200"/>
      <c r="C2" s="200"/>
      <c r="D2" s="200"/>
      <c r="E2" s="200"/>
      <c r="F2" s="200"/>
      <c r="G2" s="200"/>
      <c r="H2" s="200"/>
    </row>
    <row r="3" spans="1:10" customFormat="1" ht="13.15" customHeight="1" x14ac:dyDescent="0.2">
      <c r="A3" s="204" t="s">
        <v>88</v>
      </c>
      <c r="B3" s="201" t="s">
        <v>80</v>
      </c>
      <c r="C3" s="202"/>
      <c r="D3" s="202"/>
      <c r="E3" s="202"/>
      <c r="F3" s="202"/>
      <c r="G3" s="202"/>
      <c r="H3" s="203"/>
    </row>
    <row r="4" spans="1:10" customFormat="1" ht="13.15" customHeight="1" x14ac:dyDescent="0.2">
      <c r="A4" s="205"/>
      <c r="B4" s="207" t="s">
        <v>7</v>
      </c>
      <c r="C4" s="207" t="s">
        <v>86</v>
      </c>
      <c r="D4" s="209" t="s">
        <v>8</v>
      </c>
      <c r="E4" s="210"/>
      <c r="F4" s="210"/>
      <c r="G4" s="210"/>
      <c r="H4" s="211"/>
    </row>
    <row r="5" spans="1:10" customFormat="1" ht="60" customHeight="1" x14ac:dyDescent="0.2">
      <c r="A5" s="206"/>
      <c r="B5" s="208"/>
      <c r="C5" s="207"/>
      <c r="D5" s="212"/>
      <c r="E5" s="213"/>
      <c r="F5" s="213"/>
      <c r="G5" s="213"/>
      <c r="H5" s="214"/>
    </row>
    <row r="6" spans="1:10" s="87" customFormat="1" ht="12.75" x14ac:dyDescent="0.2">
      <c r="A6" s="86">
        <v>1</v>
      </c>
      <c r="B6" s="132">
        <f>A6+1</f>
        <v>2</v>
      </c>
      <c r="C6" s="86">
        <f>B6+1</f>
        <v>3</v>
      </c>
      <c r="D6" s="216">
        <f>C6+1</f>
        <v>4</v>
      </c>
      <c r="E6" s="217"/>
      <c r="F6" s="217"/>
      <c r="G6" s="217"/>
      <c r="H6" s="218"/>
    </row>
    <row r="7" spans="1:10" s="87" customFormat="1" ht="15.75" x14ac:dyDescent="0.2">
      <c r="A7" s="86"/>
      <c r="B7" s="162" t="s">
        <v>116</v>
      </c>
      <c r="C7" s="86"/>
      <c r="D7" s="142"/>
      <c r="E7" s="143"/>
      <c r="F7" s="143"/>
      <c r="G7" s="143"/>
      <c r="H7" s="144"/>
    </row>
    <row r="8" spans="1:10" customFormat="1" ht="20.25" customHeight="1" x14ac:dyDescent="0.2">
      <c r="A8" s="153" t="s">
        <v>1</v>
      </c>
      <c r="B8" s="153" t="s">
        <v>111</v>
      </c>
      <c r="C8" s="117" t="s">
        <v>105</v>
      </c>
      <c r="D8" s="156"/>
      <c r="E8" s="157"/>
      <c r="F8" s="136">
        <v>4592.9301800000003</v>
      </c>
      <c r="G8" s="157"/>
      <c r="H8" s="158"/>
    </row>
    <row r="9" spans="1:10" customFormat="1" ht="20.25" customHeight="1" x14ac:dyDescent="0.2">
      <c r="A9" s="154" t="s">
        <v>2</v>
      </c>
      <c r="B9" s="154" t="s">
        <v>115</v>
      </c>
      <c r="C9" s="145" t="s">
        <v>105</v>
      </c>
      <c r="D9" s="146"/>
      <c r="E9" s="147"/>
      <c r="F9" s="147">
        <v>1349.8093000000001</v>
      </c>
      <c r="G9" s="147"/>
      <c r="H9" s="148"/>
    </row>
    <row r="10" spans="1:10" customFormat="1" ht="20.25" customHeight="1" x14ac:dyDescent="0.2">
      <c r="A10" s="154" t="s">
        <v>0</v>
      </c>
      <c r="B10" s="154" t="s">
        <v>111</v>
      </c>
      <c r="C10" s="118" t="s">
        <v>106</v>
      </c>
      <c r="D10" s="133"/>
      <c r="E10" s="134"/>
      <c r="F10" s="134">
        <f>[1]ремонты!$E$4</f>
        <v>4874.3849414304004</v>
      </c>
      <c r="G10" s="134"/>
      <c r="H10" s="135"/>
      <c r="J10" s="120" t="s">
        <v>110</v>
      </c>
    </row>
    <row r="11" spans="1:10" customFormat="1" ht="20.25" customHeight="1" x14ac:dyDescent="0.2">
      <c r="A11" s="154" t="s">
        <v>3</v>
      </c>
      <c r="B11" s="154" t="s">
        <v>115</v>
      </c>
      <c r="C11" s="118" t="s">
        <v>106</v>
      </c>
      <c r="D11" s="133"/>
      <c r="E11" s="134"/>
      <c r="F11" s="134">
        <f>[1]ремонты!$E$5</f>
        <v>1432.5256139040002</v>
      </c>
      <c r="G11" s="134"/>
      <c r="H11" s="135"/>
      <c r="J11" s="120"/>
    </row>
    <row r="12" spans="1:10" customFormat="1" ht="20.25" customHeight="1" x14ac:dyDescent="0.2">
      <c r="A12" s="154" t="s">
        <v>4</v>
      </c>
      <c r="B12" s="154" t="s">
        <v>111</v>
      </c>
      <c r="C12" s="118" t="s">
        <v>107</v>
      </c>
      <c r="D12" s="133"/>
      <c r="E12" s="134"/>
      <c r="F12" s="134">
        <f>[1]ремонты!$F$4</f>
        <v>5028.3180178807725</v>
      </c>
      <c r="G12" s="134"/>
      <c r="H12" s="135"/>
      <c r="J12" s="120"/>
    </row>
    <row r="13" spans="1:10" customFormat="1" ht="20.25" customHeight="1" x14ac:dyDescent="0.2">
      <c r="A13" s="154" t="s">
        <v>54</v>
      </c>
      <c r="B13" s="154" t="s">
        <v>115</v>
      </c>
      <c r="C13" s="118" t="s">
        <v>107</v>
      </c>
      <c r="D13" s="133"/>
      <c r="E13" s="134"/>
      <c r="F13" s="134">
        <f>[1]ремонты!$F$5</f>
        <v>1477.7647727910885</v>
      </c>
      <c r="G13" s="134"/>
      <c r="H13" s="135"/>
      <c r="J13" t="s">
        <v>104</v>
      </c>
    </row>
    <row r="14" spans="1:10" customFormat="1" ht="20.25" customHeight="1" x14ac:dyDescent="0.2">
      <c r="A14" s="154" t="s">
        <v>64</v>
      </c>
      <c r="B14" s="154" t="s">
        <v>111</v>
      </c>
      <c r="C14" s="118" t="s">
        <v>108</v>
      </c>
      <c r="D14" s="133"/>
      <c r="E14" s="134"/>
      <c r="F14" s="134">
        <f>[1]ремонты!$G$4</f>
        <v>5177.1562312100441</v>
      </c>
      <c r="G14" s="134"/>
      <c r="H14" s="135"/>
    </row>
    <row r="15" spans="1:10" customFormat="1" ht="20.25" customHeight="1" x14ac:dyDescent="0.2">
      <c r="A15" s="154" t="s">
        <v>93</v>
      </c>
      <c r="B15" s="154" t="s">
        <v>115</v>
      </c>
      <c r="C15" s="118" t="s">
        <v>108</v>
      </c>
      <c r="D15" s="150"/>
      <c r="E15" s="151"/>
      <c r="F15" s="151">
        <f>[1]ремонты!$G$5</f>
        <v>1521.5066100657048</v>
      </c>
      <c r="G15" s="151"/>
      <c r="H15" s="152"/>
    </row>
    <row r="16" spans="1:10" customFormat="1" ht="20.25" customHeight="1" x14ac:dyDescent="0.2">
      <c r="A16" s="154" t="s">
        <v>99</v>
      </c>
      <c r="B16" s="154" t="s">
        <v>111</v>
      </c>
      <c r="C16" s="149" t="s">
        <v>109</v>
      </c>
      <c r="D16" s="150"/>
      <c r="E16" s="151"/>
      <c r="F16" s="151">
        <f>[1]ремонты!$H$4</f>
        <v>5330.4000556538622</v>
      </c>
      <c r="G16" s="151"/>
      <c r="H16" s="152"/>
    </row>
    <row r="17" spans="1:12" customFormat="1" ht="15.75" customHeight="1" x14ac:dyDescent="0.2">
      <c r="A17" s="155" t="s">
        <v>101</v>
      </c>
      <c r="B17" s="155" t="s">
        <v>115</v>
      </c>
      <c r="C17" s="119" t="s">
        <v>109</v>
      </c>
      <c r="D17" s="159"/>
      <c r="E17" s="160"/>
      <c r="F17" s="137">
        <f>[1]ремонты!$H$5</f>
        <v>1566.5432057236496</v>
      </c>
      <c r="G17" s="160"/>
      <c r="H17" s="161"/>
    </row>
    <row r="18" spans="1:12" x14ac:dyDescent="0.25">
      <c r="A18"/>
      <c r="B18"/>
      <c r="C18"/>
      <c r="D18"/>
      <c r="E18"/>
      <c r="F18"/>
      <c r="G18"/>
      <c r="H18"/>
    </row>
    <row r="19" spans="1:12" ht="32.25" customHeight="1" x14ac:dyDescent="0.25">
      <c r="A19" s="219" t="s">
        <v>90</v>
      </c>
      <c r="B19" s="219"/>
      <c r="C19" s="219"/>
      <c r="D19" s="219"/>
      <c r="E19" s="219"/>
      <c r="F19" s="219"/>
      <c r="G19" s="219"/>
      <c r="H19" s="219"/>
    </row>
    <row r="20" spans="1:12" ht="22.5" customHeight="1" x14ac:dyDescent="0.25">
      <c r="A20" s="207" t="s">
        <v>88</v>
      </c>
      <c r="B20" s="207" t="s">
        <v>7</v>
      </c>
      <c r="C20" s="207" t="s">
        <v>86</v>
      </c>
      <c r="D20" s="207" t="s">
        <v>8</v>
      </c>
      <c r="E20" s="207"/>
      <c r="F20" s="207"/>
      <c r="G20" s="207"/>
      <c r="H20" s="207"/>
    </row>
    <row r="21" spans="1:12" ht="30.75" customHeight="1" x14ac:dyDescent="0.25">
      <c r="A21" s="208"/>
      <c r="B21" s="208"/>
      <c r="C21" s="207"/>
      <c r="D21" s="207"/>
      <c r="E21" s="207"/>
      <c r="F21" s="207"/>
      <c r="G21" s="207"/>
      <c r="H21" s="207"/>
    </row>
    <row r="22" spans="1:12" x14ac:dyDescent="0.25">
      <c r="A22" s="90">
        <v>1</v>
      </c>
      <c r="B22" s="90">
        <f>A22+1</f>
        <v>2</v>
      </c>
      <c r="C22" s="90">
        <f>B22+1</f>
        <v>3</v>
      </c>
      <c r="D22" s="220">
        <f>C22+1</f>
        <v>4</v>
      </c>
      <c r="E22" s="220"/>
      <c r="F22" s="220"/>
      <c r="G22" s="220"/>
      <c r="H22" s="220"/>
    </row>
    <row r="23" spans="1:12" x14ac:dyDescent="0.25">
      <c r="A23" s="88" t="s">
        <v>1</v>
      </c>
      <c r="B23" s="91"/>
      <c r="C23" s="90"/>
      <c r="D23" s="221"/>
      <c r="E23" s="222"/>
      <c r="F23" s="222"/>
      <c r="G23" s="222"/>
      <c r="H23" s="223"/>
    </row>
    <row r="24" spans="1:12" x14ac:dyDescent="0.25">
      <c r="A24" s="89" t="s">
        <v>89</v>
      </c>
      <c r="B24" s="90"/>
      <c r="C24" s="92"/>
      <c r="D24" s="221"/>
      <c r="E24" s="222"/>
      <c r="F24" s="222"/>
      <c r="G24" s="222"/>
      <c r="H24" s="223"/>
    </row>
    <row r="25" spans="1:12" x14ac:dyDescent="0.25">
      <c r="A25" s="163" t="s">
        <v>117</v>
      </c>
      <c r="B25" s="93"/>
      <c r="C25" s="94"/>
      <c r="D25" s="94"/>
      <c r="E25"/>
      <c r="F25"/>
      <c r="G25"/>
      <c r="H25"/>
    </row>
    <row r="26" spans="1:12" ht="15.75" x14ac:dyDescent="0.25">
      <c r="A26" s="224" t="s">
        <v>10</v>
      </c>
      <c r="B26" s="224"/>
      <c r="C26" s="224"/>
      <c r="D26" s="224"/>
      <c r="E26" s="224"/>
      <c r="F26" s="224"/>
      <c r="G26" s="224"/>
      <c r="H26" s="224"/>
    </row>
    <row r="27" spans="1:12" ht="15.75" x14ac:dyDescent="0.25">
      <c r="A27" s="225" t="s">
        <v>9</v>
      </c>
      <c r="B27" s="194" t="s">
        <v>11</v>
      </c>
      <c r="C27" s="194" t="s">
        <v>12</v>
      </c>
      <c r="D27" s="196" t="s">
        <v>18</v>
      </c>
      <c r="E27" s="197"/>
      <c r="F27" s="197"/>
      <c r="G27" s="197"/>
      <c r="H27" s="198"/>
    </row>
    <row r="28" spans="1:12" ht="15.75" x14ac:dyDescent="0.25">
      <c r="A28" s="226"/>
      <c r="B28" s="195"/>
      <c r="C28" s="195"/>
      <c r="D28" s="18" t="s">
        <v>81</v>
      </c>
      <c r="E28" s="18" t="s">
        <v>82</v>
      </c>
      <c r="F28" s="18" t="s">
        <v>83</v>
      </c>
      <c r="G28" s="18" t="s">
        <v>84</v>
      </c>
      <c r="H28" s="18" t="s">
        <v>85</v>
      </c>
      <c r="J28" s="141" t="s">
        <v>113</v>
      </c>
      <c r="K28" s="141" t="s">
        <v>114</v>
      </c>
      <c r="L28" s="141" t="s">
        <v>112</v>
      </c>
    </row>
    <row r="29" spans="1:12" ht="15.75" x14ac:dyDescent="0.25">
      <c r="A29" s="18">
        <v>1</v>
      </c>
      <c r="B29" s="18">
        <v>2</v>
      </c>
      <c r="C29" s="18">
        <v>3</v>
      </c>
      <c r="D29" s="18">
        <v>4</v>
      </c>
      <c r="E29" s="18">
        <v>5</v>
      </c>
      <c r="F29" s="18">
        <v>6</v>
      </c>
      <c r="G29" s="95">
        <v>7</v>
      </c>
      <c r="H29" s="95">
        <v>8</v>
      </c>
      <c r="J29" s="164"/>
      <c r="K29" s="168"/>
      <c r="L29" s="165"/>
    </row>
    <row r="30" spans="1:12" ht="15.75" x14ac:dyDescent="0.25">
      <c r="A30" s="21" t="s">
        <v>1</v>
      </c>
      <c r="B30" s="96" t="s">
        <v>91</v>
      </c>
      <c r="C30" s="65" t="s">
        <v>92</v>
      </c>
      <c r="D30" s="66">
        <f>[2]расчет!$M$117-[2]расчет!$M$110</f>
        <v>53485.261828326082</v>
      </c>
      <c r="E30" s="66">
        <f>[1]расчет!$M$117-[1]расчет!$M$110</f>
        <v>56584.741782513272</v>
      </c>
      <c r="F30" s="66">
        <f>[1]расчет!$Q$117-[1]расчет!$Q$110</f>
        <v>58232.676390375549</v>
      </c>
      <c r="G30" s="66">
        <f>[1]расчет!$S$117-[1]расчет!$S$110</f>
        <v>59793.404305361262</v>
      </c>
      <c r="H30" s="66">
        <f>[1]расчет!$U$117-[1]расчет!$U$110</f>
        <v>61496.240991370527</v>
      </c>
      <c r="J30" s="166">
        <f>([2]расчет!$K$112+[2]расчет!$K$123)/12*11</f>
        <v>0</v>
      </c>
      <c r="K30" s="169">
        <f>D30/12</f>
        <v>4457.1051523605065</v>
      </c>
      <c r="L30" s="167">
        <f>K30+J30</f>
        <v>4457.1051523605065</v>
      </c>
    </row>
    <row r="32" spans="1:12" x14ac:dyDescent="0.25">
      <c r="J32" s="1" t="s">
        <v>120</v>
      </c>
      <c r="K32" s="1" t="s">
        <v>121</v>
      </c>
      <c r="L32" s="1" t="s">
        <v>122</v>
      </c>
    </row>
    <row r="33" spans="9:15" x14ac:dyDescent="0.25">
      <c r="I33" s="1" t="s">
        <v>118</v>
      </c>
      <c r="J33" s="1">
        <v>51.13</v>
      </c>
      <c r="K33" s="170">
        <v>65.97</v>
      </c>
      <c r="L33" s="170">
        <f>[2]расчет!$Z$134</f>
        <v>57.604661347051618</v>
      </c>
    </row>
    <row r="34" spans="9:15" x14ac:dyDescent="0.25">
      <c r="I34" s="1" t="s">
        <v>119</v>
      </c>
      <c r="J34" s="171">
        <f>[3]расчет!$M$24/12*6</f>
        <v>540119.33349999995</v>
      </c>
      <c r="K34" s="171">
        <f>M34-J34-L34</f>
        <v>450099.44458333327</v>
      </c>
      <c r="L34" s="171">
        <f>'раздел 2'!T22</f>
        <v>88607.138916666663</v>
      </c>
      <c r="M34" s="171">
        <f>'раздел 2'!U22</f>
        <v>1078825.9169999999</v>
      </c>
    </row>
    <row r="35" spans="9:15" x14ac:dyDescent="0.25">
      <c r="M35" s="171"/>
    </row>
    <row r="36" spans="9:15" x14ac:dyDescent="0.25">
      <c r="I36" s="1" t="s">
        <v>126</v>
      </c>
      <c r="J36" s="1">
        <f>J33*J34/1000</f>
        <v>27616.301521854999</v>
      </c>
      <c r="K36" s="1">
        <f t="shared" ref="K36:L36" si="0">K33*K34/1000</f>
        <v>29693.060359162493</v>
      </c>
      <c r="L36" s="1">
        <f t="shared" si="0"/>
        <v>5104.184230225741</v>
      </c>
      <c r="M36" s="172">
        <f>J36+K36+L36</f>
        <v>62413.546111243239</v>
      </c>
    </row>
    <row r="38" spans="9:15" hidden="1" x14ac:dyDescent="0.25">
      <c r="L38" s="1" t="s">
        <v>120</v>
      </c>
      <c r="M38" s="1" t="s">
        <v>121</v>
      </c>
      <c r="N38" s="1" t="s">
        <v>122</v>
      </c>
      <c r="O38" s="1" t="s">
        <v>112</v>
      </c>
    </row>
    <row r="39" spans="9:15" ht="15.75" hidden="1" x14ac:dyDescent="0.25">
      <c r="J39" s="215" t="s">
        <v>123</v>
      </c>
      <c r="K39" s="215"/>
      <c r="L39" s="171">
        <f>J34</f>
        <v>540119.33349999995</v>
      </c>
      <c r="M39" s="171">
        <f>K34</f>
        <v>450099.44458333327</v>
      </c>
      <c r="N39" s="171">
        <f>L34</f>
        <v>88607.138916666663</v>
      </c>
      <c r="O39" s="171">
        <f>L39+M39+N39</f>
        <v>1078825.9169999999</v>
      </c>
    </row>
    <row r="40" spans="9:15" ht="15.75" hidden="1" x14ac:dyDescent="0.25">
      <c r="J40" s="215" t="s">
        <v>118</v>
      </c>
      <c r="K40" s="215"/>
      <c r="L40" s="1">
        <v>51.13</v>
      </c>
      <c r="M40" s="1">
        <v>65.97</v>
      </c>
      <c r="N40" s="170">
        <f>L33</f>
        <v>57.604661347051618</v>
      </c>
    </row>
    <row r="41" spans="9:15" ht="15.75" hidden="1" x14ac:dyDescent="0.25">
      <c r="J41" s="215" t="s">
        <v>124</v>
      </c>
      <c r="K41" s="215"/>
      <c r="L41" s="173">
        <f>L40*L39/1000</f>
        <v>27616.301521854999</v>
      </c>
      <c r="M41" s="173">
        <f>(O41-L41-N41)/(O39-L39-N39)*M39</f>
        <v>-28263.380599720236</v>
      </c>
      <c r="N41" s="173">
        <f>N40*N39/1000</f>
        <v>5104.184230225741</v>
      </c>
      <c r="O41" s="171">
        <f>L30</f>
        <v>4457.1051523605065</v>
      </c>
    </row>
    <row r="42" spans="9:15" ht="15.75" hidden="1" x14ac:dyDescent="0.25">
      <c r="J42" s="215" t="s">
        <v>125</v>
      </c>
      <c r="K42" s="215"/>
      <c r="L42" s="174">
        <f>L40*O39/1000</f>
        <v>55160.369136209993</v>
      </c>
      <c r="M42" s="174">
        <f>M40*O39/1000</f>
        <v>71170.145744490001</v>
      </c>
      <c r="N42" s="174">
        <f>N40*O39/1000</f>
        <v>62145.401601207413</v>
      </c>
      <c r="O42" s="174">
        <f>(M42*M39+N42*N39+L42*L39)/O39</f>
        <v>62413.546111243239</v>
      </c>
    </row>
    <row r="43" spans="9:15" hidden="1" x14ac:dyDescent="0.25"/>
  </sheetData>
  <mergeCells count="25">
    <mergeCell ref="J39:K39"/>
    <mergeCell ref="J40:K40"/>
    <mergeCell ref="J41:K41"/>
    <mergeCell ref="J42:K42"/>
    <mergeCell ref="D6:H6"/>
    <mergeCell ref="A19:H19"/>
    <mergeCell ref="A20:A21"/>
    <mergeCell ref="B20:B21"/>
    <mergeCell ref="C20:C21"/>
    <mergeCell ref="D20:H21"/>
    <mergeCell ref="D22:H22"/>
    <mergeCell ref="D23:H23"/>
    <mergeCell ref="D24:H24"/>
    <mergeCell ref="A26:H26"/>
    <mergeCell ref="A27:A28"/>
    <mergeCell ref="B27:B28"/>
    <mergeCell ref="C27:C28"/>
    <mergeCell ref="D27:H27"/>
    <mergeCell ref="A1:H1"/>
    <mergeCell ref="A2:H2"/>
    <mergeCell ref="B3:H3"/>
    <mergeCell ref="A3:A5"/>
    <mergeCell ref="B4:B5"/>
    <mergeCell ref="C4:C5"/>
    <mergeCell ref="D4:H5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B18" sqref="B18"/>
    </sheetView>
  </sheetViews>
  <sheetFormatPr defaultRowHeight="12.75" x14ac:dyDescent="0.2"/>
  <cols>
    <col min="1" max="1" width="6.7109375" customWidth="1"/>
    <col min="2" max="2" width="58.28515625" customWidth="1"/>
    <col min="3" max="3" width="13.28515625" customWidth="1"/>
    <col min="4" max="8" width="14.5703125" customWidth="1"/>
  </cols>
  <sheetData>
    <row r="1" spans="1:8" ht="33.75" customHeight="1" x14ac:dyDescent="0.2">
      <c r="A1" s="179" t="s">
        <v>15</v>
      </c>
      <c r="B1" s="179"/>
      <c r="C1" s="179"/>
      <c r="D1" s="179"/>
      <c r="E1" s="179"/>
      <c r="F1" s="179"/>
      <c r="G1" s="179"/>
      <c r="H1" s="179"/>
    </row>
    <row r="2" spans="1:8" ht="15.75" x14ac:dyDescent="0.2">
      <c r="A2" s="230" t="s">
        <v>9</v>
      </c>
      <c r="B2" s="232" t="s">
        <v>11</v>
      </c>
      <c r="C2" s="232" t="s">
        <v>12</v>
      </c>
      <c r="D2" s="234" t="s">
        <v>21</v>
      </c>
      <c r="E2" s="235"/>
      <c r="F2" s="235"/>
      <c r="G2" s="235"/>
      <c r="H2" s="236"/>
    </row>
    <row r="3" spans="1:8" ht="27" customHeight="1" x14ac:dyDescent="0.2">
      <c r="A3" s="231"/>
      <c r="B3" s="233"/>
      <c r="C3" s="233"/>
      <c r="D3" s="18" t="s">
        <v>81</v>
      </c>
      <c r="E3" s="18" t="s">
        <v>82</v>
      </c>
      <c r="F3" s="18" t="s">
        <v>83</v>
      </c>
      <c r="G3" s="18" t="s">
        <v>84</v>
      </c>
      <c r="H3" s="18" t="s">
        <v>85</v>
      </c>
    </row>
    <row r="4" spans="1:8" ht="15.75" x14ac:dyDescent="0.2">
      <c r="A4" s="19">
        <v>1</v>
      </c>
      <c r="B4" s="2">
        <v>2</v>
      </c>
      <c r="C4" s="2">
        <v>3</v>
      </c>
      <c r="D4" s="19">
        <v>4</v>
      </c>
      <c r="E4" s="22">
        <v>5</v>
      </c>
      <c r="F4" s="22">
        <v>6</v>
      </c>
      <c r="G4" s="22">
        <v>7</v>
      </c>
      <c r="H4" s="22">
        <v>8</v>
      </c>
    </row>
    <row r="5" spans="1:8" ht="15.75" x14ac:dyDescent="0.2">
      <c r="A5" s="23" t="s">
        <v>20</v>
      </c>
      <c r="B5" s="227" t="s">
        <v>30</v>
      </c>
      <c r="C5" s="228"/>
      <c r="D5" s="228"/>
      <c r="E5" s="228"/>
      <c r="F5" s="228"/>
      <c r="G5" s="228"/>
      <c r="H5" s="229"/>
    </row>
    <row r="6" spans="1:8" ht="31.5" x14ac:dyDescent="0.2">
      <c r="A6" s="4">
        <v>1</v>
      </c>
      <c r="B6" s="3" t="s">
        <v>31</v>
      </c>
      <c r="C6" s="24" t="s">
        <v>32</v>
      </c>
      <c r="D6" s="24">
        <f>D7/D8</f>
        <v>0</v>
      </c>
      <c r="E6" s="24">
        <f t="shared" ref="E6:H6" si="0">E7/E8</f>
        <v>0</v>
      </c>
      <c r="F6" s="24">
        <f t="shared" si="0"/>
        <v>0</v>
      </c>
      <c r="G6" s="24">
        <f t="shared" si="0"/>
        <v>0</v>
      </c>
      <c r="H6" s="24">
        <f t="shared" si="0"/>
        <v>0</v>
      </c>
    </row>
    <row r="7" spans="1:8" ht="204.75" x14ac:dyDescent="0.2">
      <c r="A7" s="5" t="s">
        <v>13</v>
      </c>
      <c r="B7" s="6" t="s">
        <v>33</v>
      </c>
      <c r="C7" s="25" t="s">
        <v>19</v>
      </c>
      <c r="D7" s="25">
        <v>0</v>
      </c>
      <c r="E7" s="25">
        <v>0</v>
      </c>
      <c r="F7" s="7">
        <v>0</v>
      </c>
      <c r="G7" s="7">
        <v>0</v>
      </c>
      <c r="H7" s="7">
        <v>0</v>
      </c>
    </row>
    <row r="8" spans="1:8" ht="15.75" x14ac:dyDescent="0.2">
      <c r="A8" s="26" t="s">
        <v>14</v>
      </c>
      <c r="B8" s="27" t="s">
        <v>34</v>
      </c>
      <c r="C8" s="28" t="s">
        <v>35</v>
      </c>
      <c r="D8" s="29">
        <v>14</v>
      </c>
      <c r="E8" s="29">
        <v>14</v>
      </c>
      <c r="F8" s="29">
        <v>14</v>
      </c>
      <c r="G8" s="29">
        <v>14</v>
      </c>
      <c r="H8" s="29">
        <v>14</v>
      </c>
    </row>
  </sheetData>
  <mergeCells count="6">
    <mergeCell ref="B5:H5"/>
    <mergeCell ref="A1:H1"/>
    <mergeCell ref="A2:A3"/>
    <mergeCell ref="B2:B3"/>
    <mergeCell ref="C2:C3"/>
    <mergeCell ref="D2:H2"/>
  </mergeCells>
  <printOptions horizontalCentered="1"/>
  <pageMargins left="1.181102362204724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3,4</vt:lpstr>
      <vt:lpstr>раздел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2022-03-11T01:57:57Z</cp:lastPrinted>
  <dcterms:created xsi:type="dcterms:W3CDTF">1996-10-08T23:32:33Z</dcterms:created>
  <dcterms:modified xsi:type="dcterms:W3CDTF">2024-02-13T22:20:31Z</dcterms:modified>
</cp:coreProperties>
</file>