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650" yWindow="780" windowWidth="15585" windowHeight="11700" tabRatio="813" activeTab="3"/>
  </bookViews>
  <sheets>
    <sheet name="раздел 1" sheetId="29" r:id="rId1"/>
    <sheet name="раздел 2" sheetId="30" r:id="rId2"/>
    <sheet name="раздел 3,4" sheetId="23" r:id="rId3"/>
    <sheet name="раздел 5" sheetId="24" r:id="rId4"/>
  </sheets>
  <externalReferences>
    <externalReference r:id="rId5"/>
    <externalReference r:id="rId6"/>
    <externalReference r:id="rId7"/>
  </externalReferences>
  <definedNames>
    <definedName name="_xlnm.Print_Titles" localSheetId="2">'раздел 3,4'!$44:$46</definedName>
    <definedName name="_xlnm.Print_Area" localSheetId="1">'раздел 2'!$A$1:$R$147</definedName>
    <definedName name="_xlnm.Print_Area" localSheetId="3">'раздел 5'!$A$1:$W$20</definedName>
  </definedNames>
  <calcPr calcId="145621"/>
</workbook>
</file>

<file path=xl/calcChain.xml><?xml version="1.0" encoding="utf-8"?>
<calcChain xmlns="http://schemas.openxmlformats.org/spreadsheetml/2006/main">
  <c r="S22" i="24" l="1"/>
  <c r="T22" i="24" s="1"/>
  <c r="N22" i="24"/>
  <c r="I22" i="24"/>
  <c r="J22" i="24" s="1"/>
  <c r="D22" i="24"/>
  <c r="E22" i="24" s="1"/>
  <c r="T16" i="24"/>
  <c r="U16" i="24" s="1"/>
  <c r="O16" i="24"/>
  <c r="O14" i="24" s="1"/>
  <c r="E16" i="24"/>
  <c r="F16" i="24" s="1"/>
  <c r="T14" i="24"/>
  <c r="S14" i="24"/>
  <c r="N14" i="24"/>
  <c r="M14" i="24"/>
  <c r="L14" i="24"/>
  <c r="K14" i="24"/>
  <c r="J14" i="24"/>
  <c r="I14" i="24"/>
  <c r="E14" i="24"/>
  <c r="D14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F22" i="24" l="1"/>
  <c r="K22" i="24"/>
  <c r="U22" i="24"/>
  <c r="O22" i="24"/>
  <c r="F14" i="24"/>
  <c r="G16" i="24"/>
  <c r="V16" i="24"/>
  <c r="U14" i="24"/>
  <c r="P16" i="24"/>
  <c r="P22" i="24" l="1"/>
  <c r="V22" i="24"/>
  <c r="L22" i="24"/>
  <c r="G22" i="24"/>
  <c r="P14" i="24"/>
  <c r="Q16" i="24"/>
  <c r="W16" i="24"/>
  <c r="W14" i="24" s="1"/>
  <c r="V14" i="24"/>
  <c r="H16" i="24"/>
  <c r="H14" i="24" s="1"/>
  <c r="G14" i="24"/>
  <c r="H22" i="24" l="1"/>
  <c r="M22" i="24"/>
  <c r="W22" i="24"/>
  <c r="Q22" i="24"/>
  <c r="R16" i="24"/>
  <c r="R14" i="24" s="1"/>
  <c r="Q14" i="24"/>
  <c r="R22" i="24" l="1"/>
  <c r="Q123" i="30" l="1"/>
  <c r="P123" i="30"/>
  <c r="N123" i="30"/>
  <c r="M123" i="30"/>
  <c r="K123" i="30"/>
  <c r="J123" i="30"/>
  <c r="H123" i="30"/>
  <c r="G123" i="30"/>
  <c r="Q147" i="30"/>
  <c r="P147" i="30"/>
  <c r="Q146" i="30"/>
  <c r="P146" i="30"/>
  <c r="Q144" i="30"/>
  <c r="P144" i="30"/>
  <c r="Q143" i="30"/>
  <c r="P143" i="30"/>
  <c r="Q138" i="30"/>
  <c r="P138" i="30"/>
  <c r="Q137" i="30"/>
  <c r="P137" i="30"/>
  <c r="N147" i="30"/>
  <c r="M147" i="30"/>
  <c r="N146" i="30"/>
  <c r="M146" i="30"/>
  <c r="N144" i="30"/>
  <c r="M144" i="30"/>
  <c r="N143" i="30"/>
  <c r="M143" i="30"/>
  <c r="N138" i="30"/>
  <c r="M138" i="30"/>
  <c r="N137" i="30"/>
  <c r="M137" i="30"/>
  <c r="K147" i="30"/>
  <c r="J147" i="30"/>
  <c r="K146" i="30"/>
  <c r="J146" i="30"/>
  <c r="K144" i="30"/>
  <c r="J144" i="30"/>
  <c r="K143" i="30"/>
  <c r="J143" i="30"/>
  <c r="K138" i="30"/>
  <c r="J138" i="30"/>
  <c r="K137" i="30"/>
  <c r="J137" i="30"/>
  <c r="H147" i="30"/>
  <c r="G147" i="30"/>
  <c r="H146" i="30"/>
  <c r="G146" i="30"/>
  <c r="H144" i="30"/>
  <c r="G144" i="30"/>
  <c r="H143" i="30"/>
  <c r="G143" i="30"/>
  <c r="H138" i="30"/>
  <c r="G138" i="30"/>
  <c r="H137" i="30"/>
  <c r="G137" i="30"/>
  <c r="Q132" i="30"/>
  <c r="P132" i="30"/>
  <c r="N132" i="30"/>
  <c r="M132" i="30"/>
  <c r="K132" i="30"/>
  <c r="J132" i="30"/>
  <c r="H132" i="30"/>
  <c r="G132" i="30"/>
  <c r="Q126" i="30"/>
  <c r="P126" i="30"/>
  <c r="N126" i="30"/>
  <c r="M126" i="30"/>
  <c r="K126" i="30"/>
  <c r="J126" i="30"/>
  <c r="H126" i="30"/>
  <c r="G126" i="30"/>
  <c r="Q121" i="30"/>
  <c r="P121" i="30"/>
  <c r="N121" i="30"/>
  <c r="M121" i="30"/>
  <c r="K121" i="30"/>
  <c r="J121" i="30"/>
  <c r="H121" i="30"/>
  <c r="G121" i="30"/>
  <c r="E132" i="30"/>
  <c r="D132" i="30"/>
  <c r="E126" i="30"/>
  <c r="D126" i="30"/>
  <c r="E123" i="30"/>
  <c r="D123" i="30"/>
  <c r="E121" i="30"/>
  <c r="D121" i="30"/>
  <c r="E138" i="30"/>
  <c r="E137" i="30"/>
  <c r="D138" i="30"/>
  <c r="D137" i="30"/>
  <c r="E147" i="30"/>
  <c r="E146" i="30"/>
  <c r="E144" i="30"/>
  <c r="E143" i="30"/>
  <c r="D147" i="30"/>
  <c r="D146" i="30"/>
  <c r="D144" i="30"/>
  <c r="D143" i="30"/>
  <c r="Q110" i="30"/>
  <c r="P110" i="30"/>
  <c r="Q109" i="30"/>
  <c r="P109" i="30"/>
  <c r="Q107" i="30"/>
  <c r="P107" i="30"/>
  <c r="Q106" i="30"/>
  <c r="P106" i="30"/>
  <c r="Q104" i="30"/>
  <c r="P104" i="30"/>
  <c r="Q103" i="30"/>
  <c r="P103" i="30"/>
  <c r="Q95" i="30"/>
  <c r="P95" i="30"/>
  <c r="N110" i="30"/>
  <c r="M110" i="30"/>
  <c r="N109" i="30"/>
  <c r="M109" i="30"/>
  <c r="N107" i="30"/>
  <c r="M107" i="30"/>
  <c r="N106" i="30"/>
  <c r="M106" i="30"/>
  <c r="N104" i="30"/>
  <c r="M104" i="30"/>
  <c r="N103" i="30"/>
  <c r="M103" i="30"/>
  <c r="N95" i="30"/>
  <c r="M95" i="30"/>
  <c r="K110" i="30"/>
  <c r="J110" i="30"/>
  <c r="K109" i="30"/>
  <c r="J109" i="30"/>
  <c r="K107" i="30"/>
  <c r="J107" i="30"/>
  <c r="K106" i="30"/>
  <c r="J106" i="30"/>
  <c r="K104" i="30"/>
  <c r="J104" i="30"/>
  <c r="K103" i="30"/>
  <c r="J103" i="30"/>
  <c r="K95" i="30"/>
  <c r="J95" i="30"/>
  <c r="H95" i="30"/>
  <c r="G95" i="30"/>
  <c r="Q89" i="30"/>
  <c r="P89" i="30"/>
  <c r="N89" i="30"/>
  <c r="M89" i="30"/>
  <c r="K89" i="30"/>
  <c r="J89" i="30"/>
  <c r="Q86" i="30"/>
  <c r="P86" i="30"/>
  <c r="N86" i="30"/>
  <c r="M86" i="30"/>
  <c r="Q83" i="30"/>
  <c r="P83" i="30"/>
  <c r="N83" i="30"/>
  <c r="M83" i="30"/>
  <c r="K86" i="30"/>
  <c r="J86" i="30"/>
  <c r="K83" i="30"/>
  <c r="J83" i="30"/>
  <c r="H83" i="30"/>
  <c r="G83" i="30"/>
  <c r="H86" i="30"/>
  <c r="G86" i="30"/>
  <c r="H89" i="30"/>
  <c r="G89" i="30"/>
  <c r="H104" i="30"/>
  <c r="G104" i="30"/>
  <c r="H103" i="30"/>
  <c r="G103" i="30"/>
  <c r="H107" i="30"/>
  <c r="G107" i="30"/>
  <c r="H106" i="30"/>
  <c r="G106" i="30"/>
  <c r="H109" i="30"/>
  <c r="G109" i="30"/>
  <c r="H110" i="30"/>
  <c r="G110" i="30"/>
  <c r="E83" i="30"/>
  <c r="D83" i="30"/>
  <c r="E86" i="30"/>
  <c r="D86" i="30"/>
  <c r="E89" i="30"/>
  <c r="D89" i="30"/>
  <c r="E95" i="30"/>
  <c r="D95" i="30"/>
  <c r="D110" i="30"/>
  <c r="D109" i="30"/>
  <c r="E110" i="30"/>
  <c r="E109" i="30"/>
  <c r="E107" i="30"/>
  <c r="D107" i="30"/>
  <c r="E106" i="30"/>
  <c r="D106" i="30"/>
  <c r="E104" i="30"/>
  <c r="D104" i="30"/>
  <c r="E103" i="30"/>
  <c r="D103" i="30"/>
  <c r="Q73" i="30"/>
  <c r="P73" i="30"/>
  <c r="Q72" i="30"/>
  <c r="P72" i="30"/>
  <c r="Q70" i="30"/>
  <c r="P70" i="30"/>
  <c r="Q69" i="30"/>
  <c r="P69" i="30"/>
  <c r="Q67" i="30"/>
  <c r="P67" i="30"/>
  <c r="Q66" i="30"/>
  <c r="P66" i="30"/>
  <c r="Q58" i="30"/>
  <c r="P58" i="30"/>
  <c r="Q57" i="30"/>
  <c r="P57" i="30"/>
  <c r="Q56" i="30"/>
  <c r="P56" i="30"/>
  <c r="Q52" i="30"/>
  <c r="P52" i="30"/>
  <c r="Q49" i="30"/>
  <c r="P49" i="30"/>
  <c r="Q46" i="30"/>
  <c r="P46" i="30"/>
  <c r="N73" i="30"/>
  <c r="M73" i="30"/>
  <c r="N72" i="30"/>
  <c r="M72" i="30"/>
  <c r="N70" i="30"/>
  <c r="M70" i="30"/>
  <c r="N69" i="30"/>
  <c r="M69" i="30"/>
  <c r="N67" i="30"/>
  <c r="M67" i="30"/>
  <c r="N66" i="30"/>
  <c r="M66" i="30"/>
  <c r="N58" i="30"/>
  <c r="M58" i="30"/>
  <c r="N57" i="30"/>
  <c r="M57" i="30"/>
  <c r="N56" i="30"/>
  <c r="M56" i="30"/>
  <c r="N52" i="30"/>
  <c r="M52" i="30"/>
  <c r="N49" i="30"/>
  <c r="M49" i="30"/>
  <c r="N46" i="30"/>
  <c r="M46" i="30"/>
  <c r="K73" i="30"/>
  <c r="J73" i="30"/>
  <c r="K72" i="30"/>
  <c r="J72" i="30"/>
  <c r="K70" i="30"/>
  <c r="J70" i="30"/>
  <c r="K69" i="30"/>
  <c r="J69" i="30"/>
  <c r="K67" i="30"/>
  <c r="J67" i="30"/>
  <c r="K66" i="30"/>
  <c r="J66" i="30"/>
  <c r="K58" i="30"/>
  <c r="J58" i="30"/>
  <c r="K57" i="30"/>
  <c r="J57" i="30"/>
  <c r="K56" i="30"/>
  <c r="J56" i="30"/>
  <c r="K52" i="30"/>
  <c r="J52" i="30"/>
  <c r="K49" i="30"/>
  <c r="J49" i="30"/>
  <c r="K46" i="30"/>
  <c r="J46" i="30"/>
  <c r="H73" i="30"/>
  <c r="G73" i="30"/>
  <c r="H72" i="30"/>
  <c r="G72" i="30"/>
  <c r="H70" i="30"/>
  <c r="G70" i="30"/>
  <c r="H69" i="30"/>
  <c r="G69" i="30"/>
  <c r="H67" i="30"/>
  <c r="G67" i="30"/>
  <c r="H66" i="30"/>
  <c r="G66" i="30"/>
  <c r="H58" i="30"/>
  <c r="G58" i="30"/>
  <c r="H57" i="30"/>
  <c r="G57" i="30"/>
  <c r="H56" i="30"/>
  <c r="G56" i="30"/>
  <c r="H52" i="30"/>
  <c r="G52" i="30"/>
  <c r="H49" i="30"/>
  <c r="G49" i="30"/>
  <c r="H46" i="30"/>
  <c r="G46" i="30"/>
  <c r="D70" i="30"/>
  <c r="D69" i="30"/>
  <c r="E69" i="30"/>
  <c r="D46" i="30"/>
  <c r="D52" i="30"/>
  <c r="E52" i="30" s="1"/>
  <c r="D49" i="30"/>
  <c r="E49" i="30" s="1"/>
  <c r="D10" i="30"/>
  <c r="D15" i="30"/>
  <c r="D33" i="30"/>
  <c r="E70" i="30"/>
  <c r="E46" i="30"/>
  <c r="E58" i="30"/>
  <c r="E57" i="30"/>
  <c r="E56" i="30"/>
  <c r="D58" i="30"/>
  <c r="D57" i="30"/>
  <c r="D56" i="30"/>
  <c r="E67" i="30"/>
  <c r="E66" i="30"/>
  <c r="D67" i="30"/>
  <c r="D66" i="30"/>
  <c r="D73" i="30"/>
  <c r="E73" i="30" s="1"/>
  <c r="Q21" i="30" l="1"/>
  <c r="P21" i="30"/>
  <c r="Q20" i="30"/>
  <c r="P20" i="30"/>
  <c r="Q19" i="30"/>
  <c r="P19" i="30"/>
  <c r="N21" i="30"/>
  <c r="M21" i="30"/>
  <c r="N20" i="30"/>
  <c r="M20" i="30"/>
  <c r="N19" i="30"/>
  <c r="M19" i="30"/>
  <c r="K21" i="30"/>
  <c r="J21" i="30"/>
  <c r="K20" i="30"/>
  <c r="J20" i="30"/>
  <c r="K19" i="30"/>
  <c r="J19" i="30"/>
  <c r="H21" i="30"/>
  <c r="G21" i="30"/>
  <c r="H20" i="30"/>
  <c r="G20" i="30"/>
  <c r="H19" i="30"/>
  <c r="G19" i="30"/>
  <c r="I31" i="23" l="1"/>
  <c r="H31" i="23"/>
  <c r="G31" i="23"/>
  <c r="F31" i="23"/>
  <c r="E31" i="23"/>
  <c r="I30" i="23"/>
  <c r="H30" i="23"/>
  <c r="G30" i="23"/>
  <c r="F30" i="23"/>
  <c r="E30" i="23"/>
  <c r="I29" i="23"/>
  <c r="H29" i="23"/>
  <c r="G29" i="23"/>
  <c r="F29" i="23"/>
  <c r="E29" i="23"/>
  <c r="I28" i="23"/>
  <c r="H28" i="23"/>
  <c r="G28" i="23"/>
  <c r="F28" i="23"/>
  <c r="E28" i="23"/>
  <c r="D12" i="30" l="1"/>
  <c r="E12" i="30" s="1"/>
  <c r="E21" i="30"/>
  <c r="D21" i="30"/>
  <c r="E20" i="30"/>
  <c r="D20" i="30"/>
  <c r="E19" i="30"/>
  <c r="D19" i="30"/>
  <c r="D30" i="30"/>
  <c r="D29" i="30"/>
  <c r="D32" i="30"/>
  <c r="G32" i="30" s="1"/>
  <c r="J32" i="30" s="1"/>
  <c r="M32" i="30" s="1"/>
  <c r="P32" i="30" s="1"/>
  <c r="E32" i="30"/>
  <c r="H32" i="30" s="1"/>
  <c r="K32" i="30" s="1"/>
  <c r="N32" i="30" s="1"/>
  <c r="Q32" i="30" s="1"/>
  <c r="D35" i="30"/>
  <c r="G35" i="30" s="1"/>
  <c r="D36" i="30"/>
  <c r="G36" i="30" s="1"/>
  <c r="E33" i="30" l="1"/>
  <c r="H33" i="30" s="1"/>
  <c r="K33" i="30" s="1"/>
  <c r="N33" i="30" s="1"/>
  <c r="Q33" i="30" s="1"/>
  <c r="G33" i="30"/>
  <c r="J33" i="30" s="1"/>
  <c r="M33" i="30" s="1"/>
  <c r="P33" i="30" s="1"/>
  <c r="E29" i="30"/>
  <c r="H29" i="30" s="1"/>
  <c r="K29" i="30" s="1"/>
  <c r="N29" i="30" s="1"/>
  <c r="Q29" i="30" s="1"/>
  <c r="G29" i="30"/>
  <c r="J29" i="30" s="1"/>
  <c r="M29" i="30" s="1"/>
  <c r="P29" i="30" s="1"/>
  <c r="E15" i="30"/>
  <c r="H15" i="30" s="1"/>
  <c r="K15" i="30" s="1"/>
  <c r="N15" i="30" s="1"/>
  <c r="Q15" i="30" s="1"/>
  <c r="G15" i="30"/>
  <c r="J15" i="30" s="1"/>
  <c r="M15" i="30" s="1"/>
  <c r="P15" i="30" s="1"/>
  <c r="E30" i="30"/>
  <c r="H30" i="30" s="1"/>
  <c r="K30" i="30" s="1"/>
  <c r="N30" i="30" s="1"/>
  <c r="Q30" i="30" s="1"/>
  <c r="G30" i="30"/>
  <c r="J30" i="30" s="1"/>
  <c r="M30" i="30" s="1"/>
  <c r="P30" i="30" s="1"/>
  <c r="E10" i="30"/>
  <c r="H10" i="30" s="1"/>
  <c r="K10" i="30" s="1"/>
  <c r="N10" i="30" s="1"/>
  <c r="Q10" i="30" s="1"/>
  <c r="G10" i="30"/>
  <c r="J10" i="30" s="1"/>
  <c r="M10" i="30" s="1"/>
  <c r="P10" i="30" s="1"/>
  <c r="E35" i="30"/>
  <c r="H36" i="30"/>
  <c r="J36" i="30"/>
  <c r="J35" i="30"/>
  <c r="M35" i="30" s="1"/>
  <c r="H35" i="30"/>
  <c r="E36" i="30"/>
  <c r="K35" i="30"/>
  <c r="K36" i="30" l="1"/>
  <c r="M36" i="30"/>
  <c r="N35" i="30"/>
  <c r="P35" i="30"/>
  <c r="Q35" i="30" s="1"/>
  <c r="N36" i="30" l="1"/>
  <c r="P36" i="30"/>
  <c r="Q36" i="30" s="1"/>
  <c r="R147" i="30"/>
  <c r="R145" i="30" s="1"/>
  <c r="R146" i="30"/>
  <c r="Q145" i="30"/>
  <c r="P145" i="30"/>
  <c r="R144" i="30"/>
  <c r="R143" i="30"/>
  <c r="R142" i="30"/>
  <c r="Q142" i="30"/>
  <c r="P142" i="30"/>
  <c r="R141" i="30"/>
  <c r="R140" i="30"/>
  <c r="R139" i="30" s="1"/>
  <c r="Q139" i="30"/>
  <c r="P139" i="30"/>
  <c r="P135" i="30" s="1"/>
  <c r="P134" i="30" s="1"/>
  <c r="R138" i="30"/>
  <c r="R137" i="30"/>
  <c r="Q136" i="30"/>
  <c r="Q135" i="30" s="1"/>
  <c r="P136" i="30"/>
  <c r="R132" i="30"/>
  <c r="R129" i="30" s="1"/>
  <c r="R131" i="30"/>
  <c r="R130" i="30"/>
  <c r="Q129" i="30"/>
  <c r="P129" i="30"/>
  <c r="R127" i="30"/>
  <c r="R126" i="30"/>
  <c r="R125" i="30"/>
  <c r="Q125" i="30"/>
  <c r="P125" i="30"/>
  <c r="P124" i="30"/>
  <c r="R123" i="30"/>
  <c r="R121" i="30"/>
  <c r="R120" i="30"/>
  <c r="Q119" i="30"/>
  <c r="Q124" i="30" s="1"/>
  <c r="P119" i="30"/>
  <c r="O147" i="30"/>
  <c r="O146" i="30"/>
  <c r="O145" i="30"/>
  <c r="N145" i="30"/>
  <c r="M145" i="30"/>
  <c r="O144" i="30"/>
  <c r="O143" i="30"/>
  <c r="N142" i="30"/>
  <c r="M142" i="30"/>
  <c r="O141" i="30"/>
  <c r="O140" i="30"/>
  <c r="O139" i="30"/>
  <c r="N139" i="30"/>
  <c r="N135" i="30" s="1"/>
  <c r="N134" i="30" s="1"/>
  <c r="M139" i="30"/>
  <c r="O138" i="30"/>
  <c r="O137" i="30"/>
  <c r="N136" i="30"/>
  <c r="M136" i="30"/>
  <c r="O132" i="30"/>
  <c r="O131" i="30"/>
  <c r="O130" i="30"/>
  <c r="N129" i="30"/>
  <c r="M129" i="30"/>
  <c r="O127" i="30"/>
  <c r="O126" i="30"/>
  <c r="O125" i="30"/>
  <c r="N125" i="30"/>
  <c r="M125" i="30"/>
  <c r="N124" i="30"/>
  <c r="N128" i="30" s="1"/>
  <c r="N133" i="30" s="1"/>
  <c r="O123" i="30"/>
  <c r="O121" i="30"/>
  <c r="O120" i="30"/>
  <c r="O119" i="30" s="1"/>
  <c r="O124" i="30" s="1"/>
  <c r="N119" i="30"/>
  <c r="M119" i="30"/>
  <c r="M124" i="30" s="1"/>
  <c r="L147" i="30"/>
  <c r="L146" i="30"/>
  <c r="L145" i="30"/>
  <c r="K145" i="30"/>
  <c r="J145" i="30"/>
  <c r="L144" i="30"/>
  <c r="L143" i="30"/>
  <c r="K142" i="30"/>
  <c r="J142" i="30"/>
  <c r="L141" i="30"/>
  <c r="L140" i="30"/>
  <c r="L139" i="30"/>
  <c r="K139" i="30"/>
  <c r="J139" i="30"/>
  <c r="L138" i="30"/>
  <c r="L137" i="30"/>
  <c r="K136" i="30"/>
  <c r="J136" i="30"/>
  <c r="J135" i="30" s="1"/>
  <c r="L132" i="30"/>
  <c r="L131" i="30"/>
  <c r="L130" i="30"/>
  <c r="L129" i="30" s="1"/>
  <c r="K129" i="30"/>
  <c r="J129" i="30"/>
  <c r="L127" i="30"/>
  <c r="L126" i="30"/>
  <c r="L125" i="30"/>
  <c r="K125" i="30"/>
  <c r="J125" i="30"/>
  <c r="L123" i="30"/>
  <c r="L121" i="30"/>
  <c r="L120" i="30"/>
  <c r="L119" i="30" s="1"/>
  <c r="L124" i="30" s="1"/>
  <c r="K119" i="30"/>
  <c r="K124" i="30" s="1"/>
  <c r="J119" i="30"/>
  <c r="J124" i="30" s="1"/>
  <c r="J128" i="30" s="1"/>
  <c r="I147" i="30"/>
  <c r="I146" i="30"/>
  <c r="I145" i="30" s="1"/>
  <c r="H145" i="30"/>
  <c r="G145" i="30"/>
  <c r="I144" i="30"/>
  <c r="I143" i="30"/>
  <c r="I142" i="30" s="1"/>
  <c r="H142" i="30"/>
  <c r="G142" i="30"/>
  <c r="I141" i="30"/>
  <c r="I140" i="30"/>
  <c r="I139" i="30"/>
  <c r="H139" i="30"/>
  <c r="G139" i="30"/>
  <c r="I138" i="30"/>
  <c r="I137" i="30"/>
  <c r="H136" i="30"/>
  <c r="G136" i="30"/>
  <c r="I132" i="30"/>
  <c r="I131" i="30"/>
  <c r="I130" i="30"/>
  <c r="I129" i="30" s="1"/>
  <c r="H129" i="30"/>
  <c r="G129" i="30"/>
  <c r="I127" i="30"/>
  <c r="I125" i="30" s="1"/>
  <c r="I126" i="30"/>
  <c r="H125" i="30"/>
  <c r="G125" i="30"/>
  <c r="I123" i="30"/>
  <c r="I121" i="30"/>
  <c r="I119" i="30" s="1"/>
  <c r="I120" i="30"/>
  <c r="H119" i="30"/>
  <c r="H124" i="30" s="1"/>
  <c r="G119" i="30"/>
  <c r="G124" i="30" s="1"/>
  <c r="R110" i="30"/>
  <c r="R109" i="30"/>
  <c r="R108" i="30" s="1"/>
  <c r="Q108" i="30"/>
  <c r="P108" i="30"/>
  <c r="R107" i="30"/>
  <c r="R106" i="30"/>
  <c r="R105" i="30" s="1"/>
  <c r="Q105" i="30"/>
  <c r="P105" i="30"/>
  <c r="R104" i="30"/>
  <c r="R102" i="30" s="1"/>
  <c r="R103" i="30"/>
  <c r="Q102" i="30"/>
  <c r="Q98" i="30" s="1"/>
  <c r="P102" i="30"/>
  <c r="P98" i="30" s="1"/>
  <c r="R101" i="30"/>
  <c r="R99" i="30" s="1"/>
  <c r="R100" i="30"/>
  <c r="Q99" i="30"/>
  <c r="P99" i="30"/>
  <c r="R95" i="30"/>
  <c r="R94" i="30"/>
  <c r="R93" i="30"/>
  <c r="R92" i="30" s="1"/>
  <c r="Q92" i="30"/>
  <c r="P92" i="30"/>
  <c r="R90" i="30"/>
  <c r="R89" i="30"/>
  <c r="Q88" i="30"/>
  <c r="P88" i="30"/>
  <c r="R86" i="30"/>
  <c r="R84" i="30"/>
  <c r="R83" i="30"/>
  <c r="Q82" i="30"/>
  <c r="Q87" i="30" s="1"/>
  <c r="Q91" i="30" s="1"/>
  <c r="P82" i="30"/>
  <c r="P87" i="30" s="1"/>
  <c r="P91" i="30" s="1"/>
  <c r="O110" i="30"/>
  <c r="O109" i="30"/>
  <c r="O108" i="30"/>
  <c r="N108" i="30"/>
  <c r="M108" i="30"/>
  <c r="O107" i="30"/>
  <c r="O106" i="30"/>
  <c r="O105" i="30"/>
  <c r="N105" i="30"/>
  <c r="M105" i="30"/>
  <c r="O104" i="30"/>
  <c r="O103" i="30"/>
  <c r="O102" i="30"/>
  <c r="N102" i="30"/>
  <c r="N98" i="30" s="1"/>
  <c r="M102" i="30"/>
  <c r="M98" i="30" s="1"/>
  <c r="O101" i="30"/>
  <c r="O99" i="30" s="1"/>
  <c r="O100" i="30"/>
  <c r="N99" i="30"/>
  <c r="M99" i="30"/>
  <c r="O95" i="30"/>
  <c r="O94" i="30"/>
  <c r="O93" i="30"/>
  <c r="O92" i="30" s="1"/>
  <c r="N92" i="30"/>
  <c r="M92" i="30"/>
  <c r="O90" i="30"/>
  <c r="O89" i="30"/>
  <c r="O88" i="30" s="1"/>
  <c r="N88" i="30"/>
  <c r="M88" i="30"/>
  <c r="O86" i="30"/>
  <c r="O84" i="30"/>
  <c r="O83" i="30"/>
  <c r="N82" i="30"/>
  <c r="N87" i="30" s="1"/>
  <c r="N91" i="30" s="1"/>
  <c r="M82" i="30"/>
  <c r="M87" i="30" s="1"/>
  <c r="M91" i="30" s="1"/>
  <c r="M96" i="30" s="1"/>
  <c r="L110" i="30"/>
  <c r="L109" i="30"/>
  <c r="L108" i="30"/>
  <c r="K108" i="30"/>
  <c r="J108" i="30"/>
  <c r="L107" i="30"/>
  <c r="L106" i="30"/>
  <c r="L105" i="30" s="1"/>
  <c r="K105" i="30"/>
  <c r="J105" i="30"/>
  <c r="L104" i="30"/>
  <c r="L103" i="30"/>
  <c r="L102" i="30"/>
  <c r="K102" i="30"/>
  <c r="K98" i="30" s="1"/>
  <c r="J102" i="30"/>
  <c r="J98" i="30" s="1"/>
  <c r="L101" i="30"/>
  <c r="L99" i="30" s="1"/>
  <c r="L98" i="30" s="1"/>
  <c r="L100" i="30"/>
  <c r="K99" i="30"/>
  <c r="J99" i="30"/>
  <c r="L95" i="30"/>
  <c r="L94" i="30"/>
  <c r="L93" i="30"/>
  <c r="L92" i="30" s="1"/>
  <c r="K92" i="30"/>
  <c r="J92" i="30"/>
  <c r="L90" i="30"/>
  <c r="L89" i="30"/>
  <c r="L88" i="30"/>
  <c r="K88" i="30"/>
  <c r="J88" i="30"/>
  <c r="K87" i="30"/>
  <c r="K91" i="30" s="1"/>
  <c r="K96" i="30" s="1"/>
  <c r="J87" i="30"/>
  <c r="J91" i="30" s="1"/>
  <c r="J96" i="30" s="1"/>
  <c r="L86" i="30"/>
  <c r="L84" i="30"/>
  <c r="L82" i="30" s="1"/>
  <c r="L87" i="30" s="1"/>
  <c r="L91" i="30" s="1"/>
  <c r="L83" i="30"/>
  <c r="K82" i="30"/>
  <c r="J82" i="30"/>
  <c r="I110" i="30"/>
  <c r="I109" i="30"/>
  <c r="I108" i="30" s="1"/>
  <c r="H108" i="30"/>
  <c r="G108" i="30"/>
  <c r="I107" i="30"/>
  <c r="I106" i="30"/>
  <c r="I105" i="30"/>
  <c r="H105" i="30"/>
  <c r="G105" i="30"/>
  <c r="I104" i="30"/>
  <c r="I103" i="30"/>
  <c r="I102" i="30"/>
  <c r="H102" i="30"/>
  <c r="H98" i="30" s="1"/>
  <c r="G102" i="30"/>
  <c r="G98" i="30" s="1"/>
  <c r="I101" i="30"/>
  <c r="I99" i="30" s="1"/>
  <c r="I100" i="30"/>
  <c r="H99" i="30"/>
  <c r="G99" i="30"/>
  <c r="I95" i="30"/>
  <c r="I94" i="30"/>
  <c r="I93" i="30"/>
  <c r="H92" i="30"/>
  <c r="G92" i="30"/>
  <c r="I90" i="30"/>
  <c r="I89" i="30"/>
  <c r="I88" i="30"/>
  <c r="H88" i="30"/>
  <c r="G88" i="30"/>
  <c r="H87" i="30"/>
  <c r="H91" i="30" s="1"/>
  <c r="H96" i="30" s="1"/>
  <c r="I86" i="30"/>
  <c r="I84" i="30"/>
  <c r="I83" i="30"/>
  <c r="H82" i="30"/>
  <c r="G82" i="30"/>
  <c r="G87" i="30" s="1"/>
  <c r="R73" i="30"/>
  <c r="R72" i="30"/>
  <c r="R71" i="30"/>
  <c r="Q71" i="30"/>
  <c r="P71" i="30"/>
  <c r="R70" i="30"/>
  <c r="R69" i="30"/>
  <c r="R68" i="30" s="1"/>
  <c r="Q68" i="30"/>
  <c r="P68" i="30"/>
  <c r="R67" i="30"/>
  <c r="R65" i="30" s="1"/>
  <c r="R61" i="30" s="1"/>
  <c r="R60" i="30" s="1"/>
  <c r="R66" i="30"/>
  <c r="Q65" i="30"/>
  <c r="Q61" i="30" s="1"/>
  <c r="P65" i="30"/>
  <c r="P61" i="30" s="1"/>
  <c r="R58" i="30"/>
  <c r="R57" i="30"/>
  <c r="R56" i="30"/>
  <c r="R55" i="30"/>
  <c r="Q55" i="30"/>
  <c r="P55" i="30"/>
  <c r="R52" i="30"/>
  <c r="R51" i="30" s="1"/>
  <c r="Q51" i="30"/>
  <c r="P51" i="30"/>
  <c r="R49" i="30"/>
  <c r="R46" i="30"/>
  <c r="R45" i="30" s="1"/>
  <c r="R50" i="30" s="1"/>
  <c r="Q45" i="30"/>
  <c r="Q50" i="30" s="1"/>
  <c r="P45" i="30"/>
  <c r="P50" i="30" s="1"/>
  <c r="O73" i="30"/>
  <c r="O72" i="30"/>
  <c r="O71" i="30"/>
  <c r="N71" i="30"/>
  <c r="M71" i="30"/>
  <c r="O70" i="30"/>
  <c r="O69" i="30"/>
  <c r="O68" i="30" s="1"/>
  <c r="N68" i="30"/>
  <c r="M68" i="30"/>
  <c r="O67" i="30"/>
  <c r="O66" i="30"/>
  <c r="O65" i="30" s="1"/>
  <c r="O61" i="30" s="1"/>
  <c r="O60" i="30" s="1"/>
  <c r="N65" i="30"/>
  <c r="N61" i="30" s="1"/>
  <c r="M65" i="30"/>
  <c r="M61" i="30" s="1"/>
  <c r="O58" i="30"/>
  <c r="O57" i="30"/>
  <c r="O56" i="30"/>
  <c r="O55" i="30" s="1"/>
  <c r="N55" i="30"/>
  <c r="M55" i="30"/>
  <c r="O52" i="30"/>
  <c r="O51" i="30"/>
  <c r="N51" i="30"/>
  <c r="M51" i="30"/>
  <c r="O49" i="30"/>
  <c r="O46" i="30"/>
  <c r="O45" i="30"/>
  <c r="O50" i="30" s="1"/>
  <c r="O54" i="30" s="1"/>
  <c r="O59" i="30" s="1"/>
  <c r="N45" i="30"/>
  <c r="N50" i="30" s="1"/>
  <c r="M45" i="30"/>
  <c r="M50" i="30" s="1"/>
  <c r="L73" i="30"/>
  <c r="L72" i="30"/>
  <c r="L71" i="30"/>
  <c r="K71" i="30"/>
  <c r="J71" i="30"/>
  <c r="L70" i="30"/>
  <c r="L69" i="30"/>
  <c r="L68" i="30" s="1"/>
  <c r="K68" i="30"/>
  <c r="J68" i="30"/>
  <c r="L67" i="30"/>
  <c r="L66" i="30"/>
  <c r="L65" i="30" s="1"/>
  <c r="L61" i="30" s="1"/>
  <c r="K65" i="30"/>
  <c r="K61" i="30" s="1"/>
  <c r="K60" i="30" s="1"/>
  <c r="J65" i="30"/>
  <c r="J61" i="30" s="1"/>
  <c r="J60" i="30" s="1"/>
  <c r="L58" i="30"/>
  <c r="L57" i="30"/>
  <c r="L56" i="30"/>
  <c r="L55" i="30" s="1"/>
  <c r="K55" i="30"/>
  <c r="J55" i="30"/>
  <c r="L52" i="30"/>
  <c r="L51" i="30" s="1"/>
  <c r="K51" i="30"/>
  <c r="J51" i="30"/>
  <c r="L49" i="30"/>
  <c r="L46" i="30"/>
  <c r="L45" i="30" s="1"/>
  <c r="L50" i="30" s="1"/>
  <c r="K45" i="30"/>
  <c r="K50" i="30" s="1"/>
  <c r="K54" i="30" s="1"/>
  <c r="K59" i="30" s="1"/>
  <c r="J45" i="30"/>
  <c r="J50" i="30" s="1"/>
  <c r="J54" i="30" s="1"/>
  <c r="J59" i="30" s="1"/>
  <c r="I73" i="30"/>
  <c r="I72" i="30"/>
  <c r="I71" i="30" s="1"/>
  <c r="H71" i="30"/>
  <c r="G71" i="30"/>
  <c r="I70" i="30"/>
  <c r="I69" i="30"/>
  <c r="I68" i="30" s="1"/>
  <c r="H68" i="30"/>
  <c r="G68" i="30"/>
  <c r="I67" i="30"/>
  <c r="I66" i="30"/>
  <c r="I65" i="30"/>
  <c r="H65" i="30"/>
  <c r="H61" i="30" s="1"/>
  <c r="G65" i="30"/>
  <c r="G61" i="30" s="1"/>
  <c r="G60" i="30" s="1"/>
  <c r="I61" i="30"/>
  <c r="I58" i="30"/>
  <c r="I57" i="30"/>
  <c r="I56" i="30"/>
  <c r="I55" i="30" s="1"/>
  <c r="H55" i="30"/>
  <c r="G55" i="30"/>
  <c r="I52" i="30"/>
  <c r="I51" i="30"/>
  <c r="H51" i="30"/>
  <c r="G51" i="30"/>
  <c r="I49" i="30"/>
  <c r="I46" i="30"/>
  <c r="I45" i="30"/>
  <c r="I50" i="30" s="1"/>
  <c r="I54" i="30" s="1"/>
  <c r="H45" i="30"/>
  <c r="H50" i="30" s="1"/>
  <c r="H54" i="30" s="1"/>
  <c r="H59" i="30" s="1"/>
  <c r="G45" i="30"/>
  <c r="G50" i="30" s="1"/>
  <c r="G54" i="30" s="1"/>
  <c r="G59" i="30" s="1"/>
  <c r="R36" i="30"/>
  <c r="R35" i="30"/>
  <c r="Q34" i="30"/>
  <c r="P34" i="30"/>
  <c r="R33" i="30"/>
  <c r="R32" i="30"/>
  <c r="R31" i="30"/>
  <c r="Q31" i="30"/>
  <c r="P31" i="30"/>
  <c r="R30" i="30"/>
  <c r="R29" i="30"/>
  <c r="R28" i="30"/>
  <c r="R24" i="30" s="1"/>
  <c r="Q28" i="30"/>
  <c r="Q24" i="30" s="1"/>
  <c r="P28" i="30"/>
  <c r="P24" i="30" s="1"/>
  <c r="P23" i="30" s="1"/>
  <c r="R21" i="30"/>
  <c r="R20" i="30"/>
  <c r="R19" i="30"/>
  <c r="R18" i="30"/>
  <c r="Q18" i="30"/>
  <c r="P18" i="30"/>
  <c r="R15" i="30"/>
  <c r="R14" i="30" s="1"/>
  <c r="Q14" i="30"/>
  <c r="P14" i="30"/>
  <c r="R12" i="30"/>
  <c r="R10" i="30"/>
  <c r="R8" i="30" s="1"/>
  <c r="R13" i="30" s="1"/>
  <c r="Q8" i="30"/>
  <c r="Q13" i="30" s="1"/>
  <c r="P8" i="30"/>
  <c r="P13" i="30" s="1"/>
  <c r="P17" i="30" s="1"/>
  <c r="P22" i="30" s="1"/>
  <c r="O36" i="30"/>
  <c r="O35" i="30"/>
  <c r="O34" i="30" s="1"/>
  <c r="N34" i="30"/>
  <c r="M34" i="30"/>
  <c r="O33" i="30"/>
  <c r="O32" i="30"/>
  <c r="N31" i="30"/>
  <c r="M31" i="30"/>
  <c r="O30" i="30"/>
  <c r="O29" i="30"/>
  <c r="O28" i="30" s="1"/>
  <c r="O24" i="30" s="1"/>
  <c r="N28" i="30"/>
  <c r="N24" i="30" s="1"/>
  <c r="M28" i="30"/>
  <c r="M24" i="30" s="1"/>
  <c r="O21" i="30"/>
  <c r="O20" i="30"/>
  <c r="O19" i="30"/>
  <c r="O18" i="30"/>
  <c r="N18" i="30"/>
  <c r="M18" i="30"/>
  <c r="O15" i="30"/>
  <c r="O14" i="30"/>
  <c r="N14" i="30"/>
  <c r="M14" i="30"/>
  <c r="O12" i="30"/>
  <c r="O10" i="30"/>
  <c r="O8" i="30" s="1"/>
  <c r="O13" i="30" s="1"/>
  <c r="N8" i="30"/>
  <c r="N13" i="30" s="1"/>
  <c r="M8" i="30"/>
  <c r="M13" i="30" s="1"/>
  <c r="L36" i="30"/>
  <c r="L35" i="30"/>
  <c r="L34" i="30" s="1"/>
  <c r="K34" i="30"/>
  <c r="J34" i="30"/>
  <c r="L33" i="30"/>
  <c r="L32" i="30"/>
  <c r="L31" i="30" s="1"/>
  <c r="K31" i="30"/>
  <c r="J31" i="30"/>
  <c r="L30" i="30"/>
  <c r="L29" i="30"/>
  <c r="L28" i="30" s="1"/>
  <c r="L24" i="30" s="1"/>
  <c r="K28" i="30"/>
  <c r="K24" i="30" s="1"/>
  <c r="J28" i="30"/>
  <c r="J24" i="30" s="1"/>
  <c r="L21" i="30"/>
  <c r="L20" i="30"/>
  <c r="L19" i="30"/>
  <c r="L18" i="30"/>
  <c r="K18" i="30"/>
  <c r="J18" i="30"/>
  <c r="L15" i="30"/>
  <c r="L14" i="30" s="1"/>
  <c r="K14" i="30"/>
  <c r="J14" i="30"/>
  <c r="L12" i="30"/>
  <c r="L10" i="30"/>
  <c r="L8" i="30" s="1"/>
  <c r="L13" i="30" s="1"/>
  <c r="K8" i="30"/>
  <c r="K13" i="30" s="1"/>
  <c r="J8" i="30"/>
  <c r="J13" i="30" s="1"/>
  <c r="I36" i="30"/>
  <c r="I35" i="30"/>
  <c r="H34" i="30"/>
  <c r="G34" i="30"/>
  <c r="I33" i="30"/>
  <c r="I32" i="30"/>
  <c r="I31" i="30"/>
  <c r="H31" i="30"/>
  <c r="G31" i="30"/>
  <c r="I30" i="30"/>
  <c r="I29" i="30"/>
  <c r="I28" i="30" s="1"/>
  <c r="I24" i="30" s="1"/>
  <c r="H28" i="30"/>
  <c r="H24" i="30" s="1"/>
  <c r="G28" i="30"/>
  <c r="G24" i="30" s="1"/>
  <c r="I21" i="30"/>
  <c r="I20" i="30"/>
  <c r="I19" i="30"/>
  <c r="I18" i="30"/>
  <c r="H18" i="30"/>
  <c r="G18" i="30"/>
  <c r="I15" i="30"/>
  <c r="I14" i="30" s="1"/>
  <c r="H14" i="30"/>
  <c r="G14" i="30"/>
  <c r="I12" i="30"/>
  <c r="I10" i="30"/>
  <c r="I8" i="30" s="1"/>
  <c r="I13" i="30" s="1"/>
  <c r="H8" i="30"/>
  <c r="H13" i="30" s="1"/>
  <c r="G8" i="30"/>
  <c r="G13" i="30" s="1"/>
  <c r="I124" i="30" l="1"/>
  <c r="Q134" i="30"/>
  <c r="R136" i="30"/>
  <c r="R135" i="30" s="1"/>
  <c r="R134" i="30" s="1"/>
  <c r="O142" i="30"/>
  <c r="O136" i="30"/>
  <c r="O135" i="30" s="1"/>
  <c r="O134" i="30" s="1"/>
  <c r="M135" i="30"/>
  <c r="M134" i="30" s="1"/>
  <c r="L142" i="30"/>
  <c r="J134" i="30"/>
  <c r="L136" i="30"/>
  <c r="L135" i="30" s="1"/>
  <c r="L134" i="30" s="1"/>
  <c r="K135" i="30"/>
  <c r="K134" i="30" s="1"/>
  <c r="G135" i="30"/>
  <c r="G134" i="30" s="1"/>
  <c r="H135" i="30"/>
  <c r="H134" i="30" s="1"/>
  <c r="I136" i="30"/>
  <c r="I135" i="30" s="1"/>
  <c r="I134" i="30" s="1"/>
  <c r="O129" i="30"/>
  <c r="J133" i="30"/>
  <c r="P128" i="30"/>
  <c r="P133" i="30" s="1"/>
  <c r="Q128" i="30"/>
  <c r="Q133" i="30" s="1"/>
  <c r="M128" i="30"/>
  <c r="M133" i="30" s="1"/>
  <c r="O128" i="30"/>
  <c r="O133" i="30" s="1"/>
  <c r="K128" i="30"/>
  <c r="K133" i="30" s="1"/>
  <c r="L128" i="30"/>
  <c r="I128" i="30"/>
  <c r="I133" i="30" s="1"/>
  <c r="G128" i="30"/>
  <c r="G133" i="30" s="1"/>
  <c r="H128" i="30"/>
  <c r="H133" i="30" s="1"/>
  <c r="R119" i="30"/>
  <c r="R124" i="30" s="1"/>
  <c r="R128" i="30" s="1"/>
  <c r="R133" i="30" s="1"/>
  <c r="P97" i="30"/>
  <c r="Q97" i="30"/>
  <c r="R98" i="30"/>
  <c r="R97" i="30" s="1"/>
  <c r="P96" i="30"/>
  <c r="Q96" i="30"/>
  <c r="N97" i="30"/>
  <c r="M97" i="30"/>
  <c r="O98" i="30"/>
  <c r="O97" i="30" s="1"/>
  <c r="N96" i="30"/>
  <c r="K97" i="30"/>
  <c r="J97" i="30"/>
  <c r="L97" i="30"/>
  <c r="I92" i="30"/>
  <c r="R88" i="30"/>
  <c r="R82" i="30"/>
  <c r="R87" i="30" s="1"/>
  <c r="O82" i="30"/>
  <c r="O87" i="30" s="1"/>
  <c r="O91" i="30" s="1"/>
  <c r="O96" i="30" s="1"/>
  <c r="I82" i="30"/>
  <c r="I87" i="30" s="1"/>
  <c r="I91" i="30"/>
  <c r="G91" i="30"/>
  <c r="G96" i="30" s="1"/>
  <c r="I98" i="30"/>
  <c r="H97" i="30"/>
  <c r="I97" i="30"/>
  <c r="G97" i="30"/>
  <c r="P60" i="30"/>
  <c r="Q60" i="30"/>
  <c r="P54" i="30"/>
  <c r="P59" i="30" s="1"/>
  <c r="R54" i="30"/>
  <c r="R59" i="30" s="1"/>
  <c r="Q54" i="30"/>
  <c r="Q59" i="30" s="1"/>
  <c r="M60" i="30"/>
  <c r="N60" i="30"/>
  <c r="M54" i="30"/>
  <c r="M59" i="30" s="1"/>
  <c r="N54" i="30"/>
  <c r="N59" i="30" s="1"/>
  <c r="L60" i="30"/>
  <c r="L54" i="30"/>
  <c r="L59" i="30" s="1"/>
  <c r="H60" i="30"/>
  <c r="I60" i="30"/>
  <c r="I59" i="30"/>
  <c r="H17" i="30"/>
  <c r="H22" i="30" s="1"/>
  <c r="I17" i="30"/>
  <c r="I22" i="30" s="1"/>
  <c r="L17" i="30"/>
  <c r="L22" i="30" s="1"/>
  <c r="G17" i="30"/>
  <c r="G22" i="30" s="1"/>
  <c r="M17" i="30"/>
  <c r="M22" i="30" s="1"/>
  <c r="Q17" i="30"/>
  <c r="Q22" i="30" s="1"/>
  <c r="R17" i="30"/>
  <c r="R22" i="30" s="1"/>
  <c r="O31" i="30"/>
  <c r="O17" i="30"/>
  <c r="O22" i="30" s="1"/>
  <c r="N17" i="30"/>
  <c r="N22" i="30" s="1"/>
  <c r="J17" i="30"/>
  <c r="J22" i="30" s="1"/>
  <c r="K17" i="30"/>
  <c r="K22" i="30" s="1"/>
  <c r="R34" i="30"/>
  <c r="Q23" i="30"/>
  <c r="R23" i="30"/>
  <c r="M23" i="30"/>
  <c r="N23" i="30"/>
  <c r="O23" i="30"/>
  <c r="L23" i="30"/>
  <c r="J23" i="30"/>
  <c r="K23" i="30"/>
  <c r="I34" i="30"/>
  <c r="H23" i="30"/>
  <c r="G23" i="30"/>
  <c r="I23" i="30"/>
  <c r="L133" i="30"/>
  <c r="L96" i="30"/>
  <c r="I96" i="30"/>
  <c r="R91" i="30" l="1"/>
  <c r="R96" i="30" s="1"/>
  <c r="B5" i="24"/>
  <c r="C5" i="24" s="1"/>
  <c r="D5" i="24" s="1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Q5" i="24" s="1"/>
  <c r="R5" i="24" s="1"/>
  <c r="S5" i="24" s="1"/>
  <c r="T5" i="24" s="1"/>
  <c r="U5" i="24" s="1"/>
  <c r="V5" i="24" s="1"/>
  <c r="W5" i="24" s="1"/>
  <c r="C27" i="23" l="1"/>
  <c r="D27" i="23" s="1"/>
  <c r="E27" i="23" s="1"/>
  <c r="F27" i="23" s="1"/>
  <c r="G27" i="23" s="1"/>
  <c r="H27" i="23" s="1"/>
  <c r="I27" i="23" s="1"/>
  <c r="F147" i="30" l="1"/>
  <c r="F146" i="30"/>
  <c r="E145" i="30"/>
  <c r="D145" i="30"/>
  <c r="F144" i="30"/>
  <c r="F143" i="30"/>
  <c r="E142" i="30"/>
  <c r="D142" i="30"/>
  <c r="F141" i="30"/>
  <c r="F140" i="30"/>
  <c r="E139" i="30"/>
  <c r="D139" i="30"/>
  <c r="F138" i="30"/>
  <c r="F137" i="30"/>
  <c r="E136" i="30"/>
  <c r="E135" i="30" s="1"/>
  <c r="D136" i="30"/>
  <c r="D135" i="30" s="1"/>
  <c r="F132" i="30"/>
  <c r="F131" i="30"/>
  <c r="F130" i="30"/>
  <c r="E129" i="30"/>
  <c r="D129" i="30"/>
  <c r="F127" i="30"/>
  <c r="F126" i="30"/>
  <c r="E125" i="30"/>
  <c r="D125" i="30"/>
  <c r="F123" i="30"/>
  <c r="F120" i="30"/>
  <c r="K118" i="30"/>
  <c r="L118" i="30" s="1"/>
  <c r="M118" i="30" s="1"/>
  <c r="N118" i="30" s="1"/>
  <c r="O118" i="30" s="1"/>
  <c r="P118" i="30" s="1"/>
  <c r="Q118" i="30" s="1"/>
  <c r="R118" i="30" s="1"/>
  <c r="H118" i="30"/>
  <c r="I118" i="30" s="1"/>
  <c r="F110" i="30"/>
  <c r="F109" i="30"/>
  <c r="E108" i="30"/>
  <c r="D108" i="30"/>
  <c r="F107" i="30"/>
  <c r="F106" i="30"/>
  <c r="E105" i="30"/>
  <c r="D105" i="30"/>
  <c r="F104" i="30"/>
  <c r="F103" i="30"/>
  <c r="E102" i="30"/>
  <c r="D102" i="30"/>
  <c r="F101" i="30"/>
  <c r="F100" i="30"/>
  <c r="E99" i="30"/>
  <c r="D99" i="30"/>
  <c r="F95" i="30"/>
  <c r="F94" i="30"/>
  <c r="F93" i="30"/>
  <c r="E92" i="30"/>
  <c r="D92" i="30"/>
  <c r="F90" i="30"/>
  <c r="F89" i="30"/>
  <c r="E88" i="30"/>
  <c r="D88" i="30"/>
  <c r="F86" i="30"/>
  <c r="F84" i="30"/>
  <c r="F83" i="30"/>
  <c r="E82" i="30"/>
  <c r="E87" i="30" s="1"/>
  <c r="D82" i="30"/>
  <c r="D87" i="30" s="1"/>
  <c r="K81" i="30"/>
  <c r="L81" i="30" s="1"/>
  <c r="M81" i="30" s="1"/>
  <c r="N81" i="30" s="1"/>
  <c r="O81" i="30" s="1"/>
  <c r="P81" i="30" s="1"/>
  <c r="Q81" i="30" s="1"/>
  <c r="R81" i="30" s="1"/>
  <c r="H81" i="30"/>
  <c r="I81" i="30" s="1"/>
  <c r="F73" i="30"/>
  <c r="F72" i="30"/>
  <c r="E71" i="30"/>
  <c r="D71" i="30"/>
  <c r="F70" i="30"/>
  <c r="F69" i="30"/>
  <c r="E68" i="30"/>
  <c r="D68" i="30"/>
  <c r="F67" i="30"/>
  <c r="F66" i="30"/>
  <c r="F65" i="30" s="1"/>
  <c r="E65" i="30"/>
  <c r="E61" i="30" s="1"/>
  <c r="D65" i="30"/>
  <c r="F58" i="30"/>
  <c r="F57" i="30"/>
  <c r="F56" i="30"/>
  <c r="E55" i="30"/>
  <c r="D55" i="30"/>
  <c r="F52" i="30"/>
  <c r="E51" i="30"/>
  <c r="D51" i="30"/>
  <c r="F49" i="30"/>
  <c r="F46" i="30"/>
  <c r="E45" i="30"/>
  <c r="E50" i="30" s="1"/>
  <c r="D45" i="30"/>
  <c r="D50" i="30" s="1"/>
  <c r="K44" i="30"/>
  <c r="L44" i="30" s="1"/>
  <c r="M44" i="30" s="1"/>
  <c r="N44" i="30" s="1"/>
  <c r="O44" i="30" s="1"/>
  <c r="P44" i="30" s="1"/>
  <c r="Q44" i="30" s="1"/>
  <c r="R44" i="30" s="1"/>
  <c r="H44" i="30"/>
  <c r="I44" i="30" s="1"/>
  <c r="F36" i="30"/>
  <c r="F35" i="30"/>
  <c r="E34" i="30"/>
  <c r="D34" i="30"/>
  <c r="F33" i="30"/>
  <c r="F32" i="30"/>
  <c r="E31" i="30"/>
  <c r="D31" i="30"/>
  <c r="F30" i="30"/>
  <c r="F29" i="30"/>
  <c r="E28" i="30"/>
  <c r="E24" i="30" s="1"/>
  <c r="D28" i="30"/>
  <c r="D24" i="30" s="1"/>
  <c r="F21" i="30"/>
  <c r="F20" i="30"/>
  <c r="F19" i="30"/>
  <c r="E18" i="30"/>
  <c r="D18" i="30"/>
  <c r="F15" i="30"/>
  <c r="E14" i="30"/>
  <c r="D14" i="30"/>
  <c r="F12" i="30"/>
  <c r="F10" i="30"/>
  <c r="F8" i="30" s="1"/>
  <c r="E8" i="30"/>
  <c r="E13" i="30" s="1"/>
  <c r="D8" i="30"/>
  <c r="D13" i="30" s="1"/>
  <c r="K7" i="30"/>
  <c r="L7" i="30" s="1"/>
  <c r="M7" i="30" s="1"/>
  <c r="N7" i="30" s="1"/>
  <c r="O7" i="30" s="1"/>
  <c r="P7" i="30" s="1"/>
  <c r="Q7" i="30" s="1"/>
  <c r="R7" i="30" s="1"/>
  <c r="H7" i="30"/>
  <c r="I7" i="30" s="1"/>
  <c r="F28" i="30" l="1"/>
  <c r="F24" i="30" s="1"/>
  <c r="F142" i="30"/>
  <c r="F71" i="30"/>
  <c r="F14" i="30"/>
  <c r="F51" i="30"/>
  <c r="F88" i="30"/>
  <c r="F105" i="30"/>
  <c r="F108" i="30"/>
  <c r="F139" i="30"/>
  <c r="D98" i="30"/>
  <c r="D97" i="30" s="1"/>
  <c r="D91" i="30"/>
  <c r="D96" i="30" s="1"/>
  <c r="F145" i="30"/>
  <c r="E134" i="30"/>
  <c r="D134" i="30"/>
  <c r="F136" i="30"/>
  <c r="F129" i="30"/>
  <c r="F125" i="30"/>
  <c r="E98" i="30"/>
  <c r="E97" i="30" s="1"/>
  <c r="F102" i="30"/>
  <c r="F99" i="30"/>
  <c r="F92" i="30"/>
  <c r="E91" i="30"/>
  <c r="E96" i="30" s="1"/>
  <c r="F82" i="30"/>
  <c r="F87" i="30" s="1"/>
  <c r="F91" i="30" s="1"/>
  <c r="E60" i="30"/>
  <c r="F68" i="30"/>
  <c r="D61" i="30"/>
  <c r="D60" i="30" s="1"/>
  <c r="F61" i="30"/>
  <c r="D54" i="30"/>
  <c r="D59" i="30" s="1"/>
  <c r="E54" i="30"/>
  <c r="E59" i="30" s="1"/>
  <c r="F55" i="30"/>
  <c r="F45" i="30"/>
  <c r="F50" i="30" s="1"/>
  <c r="E23" i="30"/>
  <c r="F34" i="30"/>
  <c r="F31" i="30"/>
  <c r="D23" i="30"/>
  <c r="F18" i="30"/>
  <c r="E17" i="30"/>
  <c r="E22" i="30" s="1"/>
  <c r="D17" i="30"/>
  <c r="D22" i="30" s="1"/>
  <c r="F13" i="30"/>
  <c r="F54" i="30" l="1"/>
  <c r="F59" i="30" s="1"/>
  <c r="F135" i="30"/>
  <c r="F134" i="30" s="1"/>
  <c r="F17" i="30"/>
  <c r="F22" i="30" s="1"/>
  <c r="F98" i="30"/>
  <c r="F97" i="30" s="1"/>
  <c r="F96" i="30"/>
  <c r="F60" i="30"/>
  <c r="F23" i="30"/>
  <c r="D119" i="30" l="1"/>
  <c r="D124" i="30" s="1"/>
  <c r="D128" i="30" s="1"/>
  <c r="D133" i="30" s="1"/>
  <c r="F121" i="30"/>
  <c r="F119" i="30" s="1"/>
  <c r="F124" i="30" s="1"/>
  <c r="F128" i="30" s="1"/>
  <c r="F133" i="30" s="1"/>
  <c r="E119" i="30"/>
  <c r="E124" i="30" s="1"/>
  <c r="E128" i="30" s="1"/>
  <c r="E133" i="30" s="1"/>
  <c r="D23" i="24" l="1"/>
  <c r="I23" i="24"/>
  <c r="N23" i="24"/>
  <c r="J20" i="24"/>
  <c r="I20" i="24"/>
  <c r="V19" i="24"/>
  <c r="S23" i="24"/>
  <c r="E20" i="24"/>
  <c r="D20" i="24"/>
  <c r="O20" i="24"/>
  <c r="N20" i="24"/>
  <c r="S20" i="24"/>
  <c r="K20" i="24"/>
  <c r="P20" i="24"/>
  <c r="K19" i="24"/>
  <c r="P19" i="24"/>
  <c r="F19" i="24" l="1"/>
  <c r="K18" i="24"/>
  <c r="T23" i="24"/>
  <c r="S21" i="24"/>
  <c r="U19" i="24"/>
  <c r="F20" i="24"/>
  <c r="F18" i="24" s="1"/>
  <c r="W19" i="24"/>
  <c r="T20" i="24"/>
  <c r="O23" i="24"/>
  <c r="N21" i="24"/>
  <c r="I21" i="24"/>
  <c r="J23" i="24"/>
  <c r="E23" i="24"/>
  <c r="D21" i="24"/>
  <c r="P18" i="24"/>
  <c r="U20" i="24"/>
  <c r="U18" i="24" s="1"/>
  <c r="Q19" i="24"/>
  <c r="R19" i="24"/>
  <c r="L19" i="24"/>
  <c r="M19" i="24"/>
  <c r="Q20" i="24"/>
  <c r="G19" i="24"/>
  <c r="H19" i="24"/>
  <c r="L20" i="24"/>
  <c r="L18" i="24" s="1"/>
  <c r="G20" i="24"/>
  <c r="G18" i="24" l="1"/>
  <c r="K23" i="24"/>
  <c r="J21" i="24"/>
  <c r="Q18" i="24"/>
  <c r="U23" i="24"/>
  <c r="T21" i="24"/>
  <c r="F23" i="24"/>
  <c r="E21" i="24"/>
  <c r="P23" i="24"/>
  <c r="O21" i="24"/>
  <c r="V20" i="24"/>
  <c r="V18" i="24" s="1"/>
  <c r="W20" i="24"/>
  <c r="W18" i="24" s="1"/>
  <c r="M20" i="24" l="1"/>
  <c r="M18" i="24" s="1"/>
  <c r="H20" i="24"/>
  <c r="H18" i="24" s="1"/>
  <c r="V23" i="24"/>
  <c r="U21" i="24"/>
  <c r="R20" i="24"/>
  <c r="R18" i="24" s="1"/>
  <c r="Q23" i="24"/>
  <c r="P21" i="24"/>
  <c r="G23" i="24"/>
  <c r="F21" i="24"/>
  <c r="L23" i="24"/>
  <c r="K21" i="24"/>
  <c r="R23" i="24" l="1"/>
  <c r="R21" i="24" s="1"/>
  <c r="Q21" i="24"/>
  <c r="M23" i="24"/>
  <c r="M21" i="24" s="1"/>
  <c r="L21" i="24"/>
  <c r="H23" i="24"/>
  <c r="H21" i="24" s="1"/>
  <c r="G21" i="24"/>
  <c r="W23" i="24"/>
  <c r="W21" i="24" s="1"/>
  <c r="V21" i="24"/>
  <c r="T19" i="24" l="1"/>
  <c r="T18" i="24" s="1"/>
  <c r="J19" i="24"/>
  <c r="J18" i="24" s="1"/>
  <c r="O19" i="24" l="1"/>
  <c r="O18" i="24" s="1"/>
  <c r="E19" i="24"/>
  <c r="E18" i="24" s="1"/>
  <c r="I19" i="24" l="1"/>
  <c r="I18" i="24" s="1"/>
  <c r="S19" i="24"/>
  <c r="S18" i="24" s="1"/>
  <c r="D19" i="24"/>
  <c r="D18" i="24" s="1"/>
  <c r="N19" i="24"/>
  <c r="N18" i="24" s="1"/>
</calcChain>
</file>

<file path=xl/comments1.xml><?xml version="1.0" encoding="utf-8"?>
<comments xmlns="http://schemas.openxmlformats.org/spreadsheetml/2006/main">
  <authors>
    <author>Петрова Татьяна Геннадьевна</author>
    <author>kzs001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без гвс</t>
        </r>
      </text>
    </comment>
    <comment ref="B14" authorId="1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<sst xmlns="http://schemas.openxmlformats.org/spreadsheetml/2006/main" count="568" uniqueCount="129">
  <si>
    <t>прочим потребителям</t>
  </si>
  <si>
    <t>Наименование показателя</t>
  </si>
  <si>
    <t>%</t>
  </si>
  <si>
    <t>1.</t>
  </si>
  <si>
    <t>2.</t>
  </si>
  <si>
    <t>3.</t>
  </si>
  <si>
    <t>4.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</si>
  <si>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</si>
  <si>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</si>
  <si>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</si>
  <si>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</si>
  <si>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</si>
  <si>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</si>
  <si>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</si>
  <si>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</si>
  <si>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</si>
  <si>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</si>
  <si>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</si>
  <si>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</si>
  <si>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</si>
  <si>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Наименование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</si>
  <si>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</si>
  <si>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</si>
  <si>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</si>
  <si>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</si>
  <si>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</si>
  <si>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</si>
  <si>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</si>
  <si>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</si>
  <si>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</si>
  <si>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</si>
  <si>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</si>
  <si>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</si>
  <si>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</si>
  <si>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</si>
  <si>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</si>
  <si>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2</t>
  </si>
  <si>
    <t>тыс.куб.м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</si>
  <si>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</si>
  <si>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</si>
  <si>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</si>
  <si>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</si>
  <si>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</si>
  <si>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</si>
  <si>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</si>
  <si>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</si>
  <si>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№
п/п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</si>
  <si>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</si>
  <si>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</si>
  <si>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</si>
  <si>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</si>
  <si>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</si>
  <si>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</si>
  <si>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</si>
  <si>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</si>
  <si>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</si>
  <si>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</si>
  <si>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</si>
  <si>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</si>
  <si>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</si>
  <si>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</si>
  <si>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</si>
  <si>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</si>
  <si>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</si>
  <si>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</si>
  <si>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</si>
  <si>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</si>
  <si>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</si>
  <si>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</si>
  <si>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</si>
  <si>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</si>
  <si>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</si>
  <si>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</si>
  <si>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</si>
  <si>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</si>
  <si>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</si>
  <si>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</si>
  <si>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</si>
  <si>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</si>
  <si>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</si>
  <si>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</si>
  <si>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</si>
  <si>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</si>
  <si>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</si>
  <si>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</si>
  <si>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</si>
  <si>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</si>
  <si>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</si>
  <si>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</si>
  <si>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t>Показатели прозводственной деятельности</t>
  </si>
  <si>
    <t>ПРОИЗВОДСТВЕННАЯ ПРОГРАММА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</si>
  <si>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</si>
  <si>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</si>
  <si>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</si>
  <si>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количество проб питьевой воды  подаваемой с источника водоснабжения, водопроводных станций и или иных объектов централизованной системы водоснабжения в распределительную водопроводную сеть, отобранных по результатам производственного контроля качества питьевой воды, не соответствующих установленным требованиям</t>
  </si>
  <si>
    <t>участок Амгуэма</t>
  </si>
  <si>
    <t>ПЛАН</t>
  </si>
  <si>
    <t>участок Конергино</t>
  </si>
  <si>
    <t>участок Мыс Шмидта-Рыркайпий</t>
  </si>
  <si>
    <t>участок Эгвекинот</t>
  </si>
  <si>
    <t>Участок Эгвекинот</t>
  </si>
  <si>
    <t>Участок Амгуэма</t>
  </si>
  <si>
    <t>Участок Конергино</t>
  </si>
  <si>
    <t>Участок Мыс Шмидта-Рыркайпий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</si>
  <si>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</si>
  <si>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</si>
  <si>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</si>
  <si>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тыс. руб.</t>
  </si>
  <si>
    <t>2024 год</t>
  </si>
  <si>
    <t>2025 год</t>
  </si>
  <si>
    <t>2026 год</t>
  </si>
  <si>
    <t>2027 год</t>
  </si>
  <si>
    <t>2028 год</t>
  </si>
  <si>
    <t>20205год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</si>
  <si>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</si>
  <si>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кВт.ч/куб.м</t>
  </si>
  <si>
    <t>общее количество электрической энергии, потребляемой в технологическом процессе транспортировки питьевой воды</t>
  </si>
  <si>
    <t>тыс.кВт.ч</t>
  </si>
  <si>
    <t>общий объем транспортируемой воды</t>
  </si>
  <si>
    <t>-</t>
  </si>
  <si>
    <t>доля проб питьевой воды подаваемой с источника водоснабжения, водопроводных станций и или иных объектов централизованной ситемы водоснабжения в распределительную водопроводную сеть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</si>
  <si>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в сфере холодного водоснабжения (питьевая вода (питьевое водоснабжение)) 
МУП ЖКХ «Иультинское» на 2024-2028 годы</t>
  </si>
  <si>
    <t>МУП ЖКХ «Иультинское»</t>
  </si>
  <si>
    <t>689202, Чукотский АО, ГО Эгвекинот, пгт.Эгвекинот, ул.Ленина, д.18</t>
  </si>
  <si>
    <t>689000, Чукотский автономный округ, г. Анадырь, ул. Отке, д.4</t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</si>
  <si>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водоснабжения*</t>
    </r>
  </si>
  <si>
    <t>Период реализации мероприятия</t>
  </si>
  <si>
    <t>* План мероприятий  по ремонту объектов централизованных систем холодного водоснабжения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</si>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</sst>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#,##0.0"/>
    <numFmt numFmtId="167" formatCode="#,##0.000"/>
    <numFmt numFmtId="168" formatCode="0.00000"/>
    <numFmt numFmtId="169" formatCode="#,##0.0000"/>
    <numFmt numFmtId="170" formatCode="#,##0.00000"/>
  </numFmts>
  <fonts count="26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22" fillId="0" borderId="0"/>
  </cellStyleXfs>
  <cellXfs count="233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3" xfId="1" applyFont="1" applyBorder="1" applyAlignment="1">
      <alignment horizont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16" fillId="0" borderId="0" xfId="3" applyFont="1"/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5" fillId="0" borderId="0" xfId="1" applyFont="1"/>
    <xf numFmtId="0" fontId="18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" fillId="0" borderId="0" xfId="1" applyFont="1"/>
    <xf numFmtId="0" fontId="19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3" xfId="2" applyNumberFormat="1" applyFont="1" applyBorder="1" applyAlignment="1">
      <alignment horizontal="center" vertical="center" wrapText="1"/>
    </xf>
    <xf numFmtId="49" fontId="7" fillId="0" borderId="17" xfId="2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/>
    <xf numFmtId="165" fontId="1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6" fontId="17" fillId="0" borderId="3" xfId="1" applyNumberFormat="1" applyFont="1" applyBorder="1" applyAlignment="1">
      <alignment horizontal="center" vertical="center" wrapText="1"/>
    </xf>
    <xf numFmtId="166" fontId="19" fillId="2" borderId="3" xfId="1" applyNumberFormat="1" applyFont="1" applyFill="1" applyBorder="1" applyAlignment="1">
      <alignment horizontal="center" vertical="center" wrapText="1"/>
    </xf>
    <xf numFmtId="166" fontId="17" fillId="2" borderId="3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6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165" fontId="1" fillId="0" borderId="0" xfId="1" applyNumberFormat="1" applyFont="1"/>
    <xf numFmtId="166" fontId="19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7" fillId="0" borderId="2" xfId="2" applyFont="1" applyFill="1" applyBorder="1" applyAlignment="1">
      <alignment horizontal="center" vertical="center" wrapText="1"/>
    </xf>
    <xf numFmtId="166" fontId="18" fillId="0" borderId="0" xfId="1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15" fillId="0" borderId="0" xfId="1" applyNumberFormat="1" applyFont="1"/>
    <xf numFmtId="0" fontId="1" fillId="0" borderId="21" xfId="1" applyFont="1" applyBorder="1"/>
    <xf numFmtId="0" fontId="1" fillId="0" borderId="0" xfId="1" applyFont="1" applyBorder="1"/>
    <xf numFmtId="0" fontId="1" fillId="4" borderId="0" xfId="1" applyFont="1" applyFill="1" applyBorder="1"/>
    <xf numFmtId="168" fontId="1" fillId="0" borderId="0" xfId="1" applyNumberFormat="1" applyFont="1" applyBorder="1"/>
    <xf numFmtId="167" fontId="1" fillId="0" borderId="0" xfId="1" applyNumberFormat="1" applyFont="1" applyBorder="1"/>
    <xf numFmtId="169" fontId="1" fillId="0" borderId="0" xfId="1" applyNumberFormat="1" applyFont="1" applyBorder="1"/>
    <xf numFmtId="0" fontId="1" fillId="5" borderId="0" xfId="1" applyFont="1" applyFill="1" applyBorder="1"/>
    <xf numFmtId="0" fontId="1" fillId="6" borderId="0" xfId="1" applyFont="1" applyFill="1" applyBorder="1"/>
    <xf numFmtId="2" fontId="1" fillId="0" borderId="0" xfId="1" applyNumberFormat="1" applyFont="1" applyAlignment="1">
      <alignment vertical="center"/>
    </xf>
    <xf numFmtId="170" fontId="1" fillId="0" borderId="0" xfId="1" applyNumberFormat="1" applyFont="1"/>
    <xf numFmtId="166" fontId="17" fillId="0" borderId="3" xfId="1" applyNumberFormat="1" applyFont="1" applyBorder="1" applyAlignment="1">
      <alignment vertical="center" wrapText="1"/>
    </xf>
    <xf numFmtId="166" fontId="1" fillId="0" borderId="3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left" vertical="center" wrapText="1" indent="1"/>
    </xf>
    <xf numFmtId="166" fontId="19" fillId="0" borderId="3" xfId="1" applyNumberFormat="1" applyFont="1" applyBorder="1" applyAlignment="1">
      <alignment horizontal="left" vertical="center" wrapText="1" indent="2"/>
    </xf>
    <xf numFmtId="166" fontId="19" fillId="0" borderId="3" xfId="1" applyNumberFormat="1" applyFont="1" applyBorder="1" applyAlignment="1">
      <alignment vertical="center" wrapText="1"/>
    </xf>
    <xf numFmtId="166" fontId="18" fillId="0" borderId="3" xfId="1" applyNumberFormat="1" applyFont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vertical="center" wrapText="1"/>
    </xf>
    <xf numFmtId="166" fontId="17" fillId="0" borderId="3" xfId="1" applyNumberFormat="1" applyFont="1" applyBorder="1" applyAlignment="1">
      <alignment horizontal="left" vertical="center" wrapText="1" indent="1"/>
    </xf>
    <xf numFmtId="166" fontId="19" fillId="0" borderId="3" xfId="1" applyNumberFormat="1" applyFont="1" applyBorder="1" applyAlignment="1">
      <alignment horizontal="left" vertical="center" wrapText="1" indent="3"/>
    </xf>
    <xf numFmtId="166" fontId="1" fillId="0" borderId="0" xfId="1" applyNumberFormat="1" applyFont="1"/>
    <xf numFmtId="3" fontId="19" fillId="0" borderId="3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9" fontId="18" fillId="0" borderId="0" xfId="1" applyNumberFormat="1" applyFont="1" applyAlignment="1">
      <alignment vertical="top"/>
    </xf>
    <xf numFmtId="169" fontId="1" fillId="0" borderId="0" xfId="1" applyNumberFormat="1" applyFont="1"/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7" fillId="0" borderId="5" xfId="5" applyFont="1" applyBorder="1" applyAlignment="1">
      <alignment horizontal="justify" wrapText="1"/>
    </xf>
    <xf numFmtId="0" fontId="7" fillId="0" borderId="5" xfId="5" applyFont="1" applyBorder="1" applyAlignment="1">
      <alignment horizontal="center" wrapText="1"/>
    </xf>
    <xf numFmtId="164" fontId="3" fillId="0" borderId="11" xfId="5" applyNumberFormat="1" applyFont="1" applyBorder="1" applyAlignment="1">
      <alignment horizontal="center"/>
    </xf>
    <xf numFmtId="164" fontId="3" fillId="0" borderId="12" xfId="5" applyNumberFormat="1" applyFont="1" applyFill="1" applyBorder="1" applyAlignment="1">
      <alignment horizontal="center"/>
    </xf>
    <xf numFmtId="164" fontId="3" fillId="0" borderId="22" xfId="5" applyNumberFormat="1" applyFont="1" applyFill="1" applyBorder="1" applyAlignment="1">
      <alignment horizontal="center"/>
    </xf>
    <xf numFmtId="164" fontId="3" fillId="0" borderId="27" xfId="5" applyNumberFormat="1" applyFont="1" applyFill="1" applyBorder="1" applyAlignment="1">
      <alignment horizontal="center"/>
    </xf>
    <xf numFmtId="0" fontId="7" fillId="0" borderId="25" xfId="5" applyFont="1" applyBorder="1" applyAlignment="1">
      <alignment horizontal="justify" wrapText="1"/>
    </xf>
    <xf numFmtId="0" fontId="7" fillId="0" borderId="25" xfId="5" applyFont="1" applyBorder="1" applyAlignment="1">
      <alignment horizontal="center" wrapText="1"/>
    </xf>
    <xf numFmtId="164" fontId="3" fillId="0" borderId="9" xfId="5" applyNumberFormat="1" applyFont="1" applyFill="1" applyBorder="1" applyAlignment="1">
      <alignment horizontal="center"/>
    </xf>
    <xf numFmtId="0" fontId="7" fillId="0" borderId="1" xfId="5" applyFont="1" applyBorder="1" applyAlignment="1">
      <alignment horizontal="justify" wrapText="1"/>
    </xf>
    <xf numFmtId="0" fontId="7" fillId="0" borderId="1" xfId="5" applyFont="1" applyBorder="1" applyAlignment="1">
      <alignment horizontal="center" wrapText="1"/>
    </xf>
    <xf numFmtId="164" fontId="3" fillId="0" borderId="30" xfId="5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5" xfId="2" applyFont="1" applyBorder="1" applyAlignment="1">
      <alignment horizontal="justify" wrapText="1"/>
    </xf>
    <xf numFmtId="165" fontId="3" fillId="0" borderId="40" xfId="0" applyNumberFormat="1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 wrapText="1"/>
    </xf>
    <xf numFmtId="165" fontId="3" fillId="0" borderId="4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0" xfId="2" applyFont="1" applyBorder="1" applyAlignment="1">
      <alignment horizontal="justify" wrapText="1"/>
    </xf>
    <xf numFmtId="0" fontId="7" fillId="0" borderId="2" xfId="2" applyFont="1" applyBorder="1" applyAlignment="1">
      <alignment horizontal="center" wrapText="1"/>
    </xf>
    <xf numFmtId="49" fontId="7" fillId="0" borderId="5" xfId="5" applyNumberFormat="1" applyFont="1" applyBorder="1" applyAlignment="1">
      <alignment horizontal="center" vertical="center" wrapText="1"/>
    </xf>
    <xf numFmtId="49" fontId="7" fillId="0" borderId="25" xfId="5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0" xfId="0" applyNumberFormat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left" wrapText="1"/>
    </xf>
    <xf numFmtId="164" fontId="3" fillId="0" borderId="27" xfId="5" applyNumberFormat="1" applyFont="1" applyBorder="1" applyAlignment="1">
      <alignment horizontal="center"/>
    </xf>
    <xf numFmtId="164" fontId="3" fillId="0" borderId="28" xfId="5" applyNumberFormat="1" applyFont="1" applyBorder="1" applyAlignment="1">
      <alignment horizontal="center"/>
    </xf>
    <xf numFmtId="164" fontId="3" fillId="0" borderId="22" xfId="5" applyNumberFormat="1" applyFont="1" applyBorder="1" applyAlignment="1">
      <alignment horizontal="center"/>
    </xf>
    <xf numFmtId="1" fontId="3" fillId="0" borderId="23" xfId="5" applyNumberFormat="1" applyFont="1" applyBorder="1" applyAlignment="1">
      <alignment horizontal="center"/>
    </xf>
    <xf numFmtId="1" fontId="3" fillId="0" borderId="13" xfId="5" applyNumberFormat="1" applyFont="1" applyBorder="1" applyAlignment="1">
      <alignment horizontal="center"/>
    </xf>
    <xf numFmtId="1" fontId="3" fillId="0" borderId="9" xfId="5" applyNumberFormat="1" applyFont="1" applyBorder="1" applyAlignment="1">
      <alignment horizontal="center"/>
    </xf>
    <xf numFmtId="1" fontId="3" fillId="0" borderId="30" xfId="5" applyNumberFormat="1" applyFont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4" fontId="3" fillId="0" borderId="23" xfId="5" applyNumberFormat="1" applyFont="1" applyFill="1" applyBorder="1" applyAlignment="1">
      <alignment horizontal="center"/>
    </xf>
    <xf numFmtId="164" fontId="3" fillId="0" borderId="31" xfId="5" applyNumberFormat="1" applyFont="1" applyFill="1" applyBorder="1" applyAlignment="1">
      <alignment horizontal="center"/>
    </xf>
    <xf numFmtId="164" fontId="3" fillId="0" borderId="30" xfId="5" applyNumberFormat="1" applyFont="1" applyBorder="1" applyAlignment="1">
      <alignment horizontal="center"/>
    </xf>
    <xf numFmtId="164" fontId="3" fillId="0" borderId="9" xfId="5" applyNumberFormat="1" applyFont="1" applyBorder="1" applyAlignment="1">
      <alignment horizontal="center"/>
    </xf>
    <xf numFmtId="1" fontId="3" fillId="0" borderId="23" xfId="5" applyNumberFormat="1" applyFont="1" applyFill="1" applyBorder="1" applyAlignment="1">
      <alignment horizontal="center"/>
    </xf>
    <xf numFmtId="1" fontId="3" fillId="0" borderId="13" xfId="5" applyNumberFormat="1" applyFont="1" applyFill="1" applyBorder="1" applyAlignment="1">
      <alignment horizontal="center"/>
    </xf>
    <xf numFmtId="1" fontId="3" fillId="0" borderId="9" xfId="5" applyNumberFormat="1" applyFont="1" applyFill="1" applyBorder="1" applyAlignment="1">
      <alignment horizontal="center"/>
    </xf>
    <xf numFmtId="1" fontId="3" fillId="0" borderId="30" xfId="5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164" fontId="3" fillId="0" borderId="12" xfId="5" applyNumberFormat="1" applyFont="1" applyBorder="1" applyAlignment="1">
      <alignment horizontal="center"/>
    </xf>
    <xf numFmtId="164" fontId="3" fillId="0" borderId="34" xfId="5" applyNumberFormat="1" applyFont="1" applyBorder="1" applyAlignment="1">
      <alignment horizontal="center"/>
    </xf>
    <xf numFmtId="164" fontId="3" fillId="0" borderId="35" xfId="5" applyNumberFormat="1" applyFont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center"/>
    </xf>
    <xf numFmtId="165" fontId="3" fillId="0" borderId="36" xfId="5" applyNumberFormat="1" applyFont="1" applyBorder="1" applyAlignment="1">
      <alignment horizontal="center"/>
    </xf>
    <xf numFmtId="165" fontId="3" fillId="0" borderId="37" xfId="5" applyNumberFormat="1" applyFont="1" applyFill="1" applyBorder="1" applyAlignment="1">
      <alignment horizontal="center"/>
    </xf>
    <xf numFmtId="165" fontId="3" fillId="0" borderId="38" xfId="5" applyNumberFormat="1" applyFont="1" applyFill="1" applyBorder="1" applyAlignment="1">
      <alignment horizontal="center"/>
    </xf>
    <xf numFmtId="165" fontId="3" fillId="0" borderId="39" xfId="5" applyNumberFormat="1" applyFont="1" applyFill="1" applyBorder="1" applyAlignment="1">
      <alignment horizontal="center"/>
    </xf>
    <xf numFmtId="165" fontId="3" fillId="0" borderId="13" xfId="5" applyNumberFormat="1" applyFont="1" applyFill="1" applyBorder="1" applyAlignment="1">
      <alignment horizontal="center"/>
    </xf>
    <xf numFmtId="165" fontId="3" fillId="0" borderId="9" xfId="5" applyNumberFormat="1" applyFont="1" applyFill="1" applyBorder="1" applyAlignment="1">
      <alignment horizontal="center"/>
    </xf>
    <xf numFmtId="165" fontId="3" fillId="0" borderId="23" xfId="5" applyNumberFormat="1" applyFont="1" applyBorder="1" applyAlignment="1">
      <alignment horizontal="center"/>
    </xf>
    <xf numFmtId="165" fontId="3" fillId="0" borderId="30" xfId="5" applyNumberFormat="1" applyFont="1" applyFill="1" applyBorder="1" applyAlignment="1">
      <alignment horizontal="center"/>
    </xf>
    <xf numFmtId="2" fontId="3" fillId="0" borderId="36" xfId="5" applyNumberFormat="1" applyFont="1" applyBorder="1" applyAlignment="1">
      <alignment horizontal="center"/>
    </xf>
    <xf numFmtId="2" fontId="3" fillId="0" borderId="37" xfId="5" applyNumberFormat="1" applyFont="1" applyFill="1" applyBorder="1" applyAlignment="1">
      <alignment horizontal="center"/>
    </xf>
    <xf numFmtId="2" fontId="3" fillId="0" borderId="38" xfId="5" applyNumberFormat="1" applyFont="1" applyFill="1" applyBorder="1" applyAlignment="1">
      <alignment horizontal="center"/>
    </xf>
    <xf numFmtId="2" fontId="3" fillId="0" borderId="39" xfId="5" applyNumberFormat="1" applyFont="1" applyFill="1" applyBorder="1" applyAlignment="1">
      <alignment horizontal="center"/>
    </xf>
    <xf numFmtId="165" fontId="3" fillId="0" borderId="17" xfId="5" applyNumberFormat="1" applyFont="1" applyBorder="1" applyAlignment="1">
      <alignment horizontal="center"/>
    </xf>
    <xf numFmtId="165" fontId="3" fillId="0" borderId="16" xfId="5" applyNumberFormat="1" applyFont="1" applyFill="1" applyBorder="1" applyAlignment="1">
      <alignment horizontal="center"/>
    </xf>
    <xf numFmtId="165" fontId="3" fillId="0" borderId="24" xfId="5" applyNumberFormat="1" applyFont="1" applyFill="1" applyBorder="1" applyAlignment="1">
      <alignment horizontal="center"/>
    </xf>
    <xf numFmtId="165" fontId="3" fillId="0" borderId="33" xfId="5" applyNumberFormat="1" applyFont="1" applyFill="1" applyBorder="1" applyAlignment="1">
      <alignment horizontal="center"/>
    </xf>
    <xf numFmtId="0" fontId="0" fillId="0" borderId="0" xfId="0" applyBorder="1"/>
    <xf numFmtId="0" fontId="7" fillId="0" borderId="26" xfId="2" applyFont="1" applyBorder="1" applyAlignment="1">
      <alignment horizontal="justify" wrapText="1"/>
    </xf>
    <xf numFmtId="0" fontId="7" fillId="0" borderId="29" xfId="2" applyFont="1" applyBorder="1" applyAlignment="1">
      <alignment horizontal="justify" wrapText="1"/>
    </xf>
    <xf numFmtId="0" fontId="7" fillId="0" borderId="32" xfId="2" applyFont="1" applyBorder="1" applyAlignment="1">
      <alignment horizontal="justify" wrapText="1"/>
    </xf>
    <xf numFmtId="0" fontId="7" fillId="0" borderId="14" xfId="2" applyFont="1" applyBorder="1" applyAlignment="1">
      <alignment horizontal="justify" wrapText="1"/>
    </xf>
    <xf numFmtId="0" fontId="20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166" fontId="17" fillId="0" borderId="19" xfId="1" applyNumberFormat="1" applyFont="1" applyBorder="1" applyAlignment="1">
      <alignment horizontal="center" vertical="center" wrapText="1"/>
    </xf>
    <xf numFmtId="166" fontId="17" fillId="0" borderId="20" xfId="1" applyNumberFormat="1" applyFont="1" applyBorder="1" applyAlignment="1">
      <alignment horizontal="center" vertical="center" wrapText="1"/>
    </xf>
    <xf numFmtId="166" fontId="17" fillId="0" borderId="18" xfId="1" applyNumberFormat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9" fillId="0" borderId="3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19" fillId="3" borderId="19" xfId="0" applyFont="1" applyFill="1" applyBorder="1" applyAlignment="1">
      <alignment horizontal="center" vertical="center" wrapText="1" shrinkToFit="1"/>
    </xf>
    <xf numFmtId="0" fontId="19" fillId="3" borderId="20" xfId="0" applyFont="1" applyFill="1" applyBorder="1" applyAlignment="1">
      <alignment horizontal="center" vertical="center" wrapText="1" shrinkToFit="1"/>
    </xf>
    <xf numFmtId="0" fontId="19" fillId="3" borderId="18" xfId="0" applyFont="1" applyFill="1" applyBorder="1" applyAlignment="1">
      <alignment horizontal="center" vertical="center" wrapText="1" shrinkToFit="1"/>
    </xf>
    <xf numFmtId="0" fontId="15" fillId="0" borderId="8" xfId="1" applyFont="1" applyBorder="1" applyAlignment="1">
      <alignment horizontal="center" vertical="center"/>
    </xf>
    <xf numFmtId="166" fontId="4" fillId="0" borderId="0" xfId="1" applyNumberFormat="1" applyFont="1" applyAlignment="1">
      <alignment horizontal="left" vertical="center"/>
    </xf>
    <xf numFmtId="166" fontId="19" fillId="0" borderId="3" xfId="1" applyNumberFormat="1" applyFont="1" applyBorder="1" applyAlignment="1">
      <alignment horizontal="center" vertical="center" wrapText="1"/>
    </xf>
    <xf numFmtId="166" fontId="3" fillId="0" borderId="19" xfId="1" applyNumberFormat="1" applyFont="1" applyBorder="1" applyAlignment="1">
      <alignment horizontal="center" vertical="center"/>
    </xf>
    <xf numFmtId="166" fontId="3" fillId="0" borderId="20" xfId="1" applyNumberFormat="1" applyFont="1" applyBorder="1" applyAlignment="1">
      <alignment horizontal="center" vertical="center"/>
    </xf>
    <xf numFmtId="166" fontId="3" fillId="0" borderId="18" xfId="1" applyNumberFormat="1" applyFont="1" applyBorder="1" applyAlignment="1">
      <alignment horizontal="center" vertical="center"/>
    </xf>
    <xf numFmtId="166" fontId="4" fillId="0" borderId="19" xfId="1" applyNumberFormat="1" applyFont="1" applyBorder="1" applyAlignment="1">
      <alignment horizontal="center"/>
    </xf>
    <xf numFmtId="166" fontId="4" fillId="0" borderId="20" xfId="1" applyNumberFormat="1" applyFont="1" applyBorder="1" applyAlignment="1">
      <alignment horizontal="center"/>
    </xf>
    <xf numFmtId="166" fontId="4" fillId="0" borderId="18" xfId="1" applyNumberFormat="1" applyFont="1" applyBorder="1" applyAlignment="1">
      <alignment horizontal="center"/>
    </xf>
    <xf numFmtId="166" fontId="15" fillId="0" borderId="8" xfId="1" applyNumberFormat="1" applyFont="1" applyBorder="1" applyAlignment="1">
      <alignment horizontal="center" vertical="center"/>
    </xf>
    <xf numFmtId="0" fontId="1" fillId="0" borderId="21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wrapText="1"/>
    </xf>
    <xf numFmtId="0" fontId="8" fillId="0" borderId="8" xfId="0" applyNumberFormat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8" fillId="0" borderId="8" xfId="0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9;&#1055;%20&#1046;&#1050;&#1061;%20&#1048;&#1091;&#1083;&#1100;&#1090;/&#1046;&#1050;&#1061;%20&#1048;&#1091;&#1083;&#1100;&#1090;%20&#1042;&#1054;&#1044;&#1054;&#1055;&#1056;&#1054;&#1042;&#1054;&#1044;%202024-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9;&#1055;%20&#1046;&#1050;&#1061;%20&#1048;&#1091;&#1083;&#1100;&#1090;/&#1086;&#1090;%20&#1056;&#1054;/&#1061;&#1086;&#1083;&#1086;&#1076;&#1085;&#1086;&#1077;%20&#1074;&#1086;&#1076;&#1086;&#1089;&#1085;&#1072;&#1073;&#1078;&#1077;&#1085;&#1080;&#1077;/30.%20&#1061;&#1042;&#1057;%20&#1048;&#1091;&#1083;&#1100;&#1090;%20&#1046;&#1050;&#1061;%20&#1055;&#1055;%202024-20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4%20&#1075;&#1086;&#1076;/25-&#1082;6%20&#1086;&#1090;%2019.12.2023%20&#1055;&#1086;&#1089;&#1090;%20&#1055;&#1055;%20&#1061;&#1042;&#1057;%20&#1042;&#1054;%20&#1043;&#1042;&#1057;%20&#1052;&#1059;&#1055;%20&#1046;&#1050;&#1061;%20&#1048;&#1091;&#1083;&#1100;&#1090;%202024-2028/&#1055;&#1088;&#1080;&#1083;%20&#1082;%20&#1087;&#1086;&#1089;&#1090;%2025-&#1082;6%20&#1086;&#1090;%2019.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"/>
      <sheetName val="Свод"/>
      <sheetName val="Эгв"/>
      <sheetName val="Амг"/>
      <sheetName val="Кон"/>
      <sheetName val="Шмидт"/>
      <sheetName val="формула"/>
      <sheetName val="КорЭгв"/>
      <sheetName val="КорАмг"/>
      <sheetName val="КорШмидт"/>
      <sheetName val="КорКон"/>
      <sheetName val="Лист2"/>
      <sheetName val="Объем"/>
      <sheetName val="амортиз"/>
      <sheetName val="проезд"/>
    </sheetNames>
    <sheetDataSet>
      <sheetData sheetId="0">
        <row r="9">
          <cell r="I9">
            <v>66.906666666666652</v>
          </cell>
        </row>
        <row r="14">
          <cell r="I14">
            <v>90.432000000000002</v>
          </cell>
        </row>
        <row r="19">
          <cell r="I19">
            <v>1097.7053333333336</v>
          </cell>
        </row>
        <row r="24">
          <cell r="I24">
            <v>244.11500000000001</v>
          </cell>
        </row>
      </sheetData>
      <sheetData sheetId="1"/>
      <sheetData sheetId="2"/>
      <sheetData sheetId="3"/>
      <sheetData sheetId="4">
        <row r="13">
          <cell r="M13">
            <v>132385.329</v>
          </cell>
        </row>
        <row r="110">
          <cell r="M110">
            <v>-15127.964103675809</v>
          </cell>
          <cell r="Q110">
            <v>0</v>
          </cell>
          <cell r="S110">
            <v>6000</v>
          </cell>
          <cell r="U110">
            <v>7000</v>
          </cell>
          <cell r="W110">
            <v>8000</v>
          </cell>
        </row>
        <row r="117">
          <cell r="M117">
            <v>40756.731384245664</v>
          </cell>
          <cell r="Q117">
            <v>56618.818462193391</v>
          </cell>
          <cell r="S117">
            <v>64294.174245156617</v>
          </cell>
          <cell r="U117">
            <v>67005.017472969936</v>
          </cell>
          <cell r="W117">
            <v>69798.525745101011</v>
          </cell>
        </row>
      </sheetData>
      <sheetData sheetId="5">
        <row r="13">
          <cell r="M13">
            <v>26754.449000000001</v>
          </cell>
        </row>
        <row r="18">
          <cell r="M18">
            <v>1872.4349999999999</v>
          </cell>
        </row>
        <row r="110">
          <cell r="M110">
            <v>-1766.7121910765768</v>
          </cell>
          <cell r="S110">
            <v>0</v>
          </cell>
          <cell r="U110">
            <v>0</v>
          </cell>
          <cell r="W110">
            <v>-573</v>
          </cell>
        </row>
        <row r="117">
          <cell r="M117">
            <v>15138.947878108816</v>
          </cell>
          <cell r="S117">
            <v>17510.829843513151</v>
          </cell>
          <cell r="U117">
            <v>18035.781428793744</v>
          </cell>
          <cell r="W117">
            <v>18003.524877733627</v>
          </cell>
        </row>
      </sheetData>
      <sheetData sheetId="6">
        <row r="13">
          <cell r="M13">
            <v>16061.254999999997</v>
          </cell>
        </row>
        <row r="15">
          <cell r="M15">
            <v>3.1040000000000001</v>
          </cell>
        </row>
        <row r="18">
          <cell r="M18">
            <v>642.32600000000002</v>
          </cell>
        </row>
        <row r="110">
          <cell r="M110">
            <v>-919.61179532698816</v>
          </cell>
          <cell r="Q110">
            <v>1000</v>
          </cell>
          <cell r="S110">
            <v>1000</v>
          </cell>
          <cell r="U110">
            <v>500</v>
          </cell>
          <cell r="W110">
            <v>0</v>
          </cell>
        </row>
        <row r="117">
          <cell r="M117">
            <v>27331.15048891478</v>
          </cell>
          <cell r="Q117">
            <v>29880.818889918537</v>
          </cell>
          <cell r="S117">
            <v>30739.427296887552</v>
          </cell>
          <cell r="U117">
            <v>31123.81371043636</v>
          </cell>
          <cell r="W117">
            <v>31534.767565471273</v>
          </cell>
        </row>
      </sheetData>
      <sheetData sheetId="7">
        <row r="13">
          <cell r="M13">
            <v>46546.176000000007</v>
          </cell>
        </row>
        <row r="110">
          <cell r="M110">
            <v>-3951.0228466390181</v>
          </cell>
          <cell r="Q110">
            <v>6253.1451169501725</v>
          </cell>
          <cell r="S110">
            <v>5000</v>
          </cell>
          <cell r="U110">
            <v>5000</v>
          </cell>
          <cell r="W110">
            <v>2500</v>
          </cell>
        </row>
        <row r="117">
          <cell r="M117">
            <v>75383.156120059124</v>
          </cell>
          <cell r="Q117">
            <v>88004.98022003207</v>
          </cell>
          <cell r="S117">
            <v>89186.682520440416</v>
          </cell>
          <cell r="U117">
            <v>91707.013656034731</v>
          </cell>
          <cell r="W117">
            <v>91802.948726950854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 refreshError="1"/>
      <sheetData sheetId="1">
        <row r="12">
          <cell r="F12">
            <v>5.37</v>
          </cell>
        </row>
        <row r="29">
          <cell r="U29">
            <v>7349.0511810054486</v>
          </cell>
        </row>
        <row r="30">
          <cell r="U30">
            <v>5533.0298189945506</v>
          </cell>
        </row>
        <row r="32">
          <cell r="U32">
            <v>2500.1392913026407</v>
          </cell>
        </row>
        <row r="33">
          <cell r="U33">
            <v>70.672708697358985</v>
          </cell>
        </row>
        <row r="35">
          <cell r="U35">
            <v>137.07093525574101</v>
          </cell>
        </row>
        <row r="36">
          <cell r="U36">
            <v>73.401064744259003</v>
          </cell>
        </row>
        <row r="66">
          <cell r="U66">
            <v>2975.6672726545694</v>
          </cell>
        </row>
        <row r="67">
          <cell r="U67">
            <v>2987.3547273454305</v>
          </cell>
        </row>
        <row r="69">
          <cell r="U69">
            <v>848.15800365781331</v>
          </cell>
        </row>
        <row r="70">
          <cell r="U70">
            <v>18.046996342186574</v>
          </cell>
        </row>
        <row r="73">
          <cell r="U73">
            <v>49.2</v>
          </cell>
        </row>
        <row r="143">
          <cell r="U143">
            <v>14503.492506231461</v>
          </cell>
        </row>
        <row r="144">
          <cell r="U144">
            <v>2064.7314937685346</v>
          </cell>
        </row>
        <row r="146">
          <cell r="U146">
            <v>13297.131072633905</v>
          </cell>
        </row>
        <row r="147">
          <cell r="U147">
            <v>1524.4929273660941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разд1,2"/>
      <sheetName val="прил 1 разд 3,4"/>
      <sheetName val="прил 1 разд5"/>
      <sheetName val="прил 2 разд 1-5"/>
      <sheetName val="прил 3 раздел 1-5"/>
    </sheetNames>
    <sheetDataSet>
      <sheetData sheetId="0">
        <row r="20">
          <cell r="C20">
            <v>26.754449000000001</v>
          </cell>
          <cell r="E20">
            <v>26.749079000000002</v>
          </cell>
          <cell r="F20">
            <v>1.8724349999999998</v>
          </cell>
        </row>
        <row r="21">
          <cell r="C21">
            <v>16.061254999999996</v>
          </cell>
          <cell r="E21">
            <v>16.058150999999995</v>
          </cell>
          <cell r="F21">
            <v>0.64232600000000006</v>
          </cell>
        </row>
        <row r="22">
          <cell r="C22">
            <v>46.54617600000001</v>
          </cell>
          <cell r="E22">
            <v>46.533608000000008</v>
          </cell>
          <cell r="F22">
            <v>4.6533610000000003</v>
          </cell>
        </row>
        <row r="23">
          <cell r="C23">
            <v>132.38532899999998</v>
          </cell>
          <cell r="E23">
            <v>132.35846899999999</v>
          </cell>
          <cell r="F23">
            <v>13.235845999999999</v>
          </cell>
        </row>
        <row r="25">
          <cell r="E25">
            <v>26.749079000000002</v>
          </cell>
          <cell r="F25">
            <v>1.8724349999999998</v>
          </cell>
        </row>
        <row r="26">
          <cell r="E26">
            <v>16.058150999999995</v>
          </cell>
          <cell r="F26">
            <v>0.64232600000000006</v>
          </cell>
        </row>
        <row r="27">
          <cell r="E27">
            <v>46.533608000000008</v>
          </cell>
          <cell r="F27">
            <v>4.6533610000000003</v>
          </cell>
        </row>
        <row r="28">
          <cell r="E28">
            <v>132.35846899999999</v>
          </cell>
          <cell r="F28">
            <v>13.235845999999999</v>
          </cell>
        </row>
        <row r="30">
          <cell r="E30">
            <v>26.749079000000002</v>
          </cell>
          <cell r="F30">
            <v>1.8724349999999998</v>
          </cell>
        </row>
        <row r="31">
          <cell r="E31">
            <v>16.058150999999995</v>
          </cell>
          <cell r="F31">
            <v>0.64232600000000006</v>
          </cell>
        </row>
        <row r="32">
          <cell r="E32">
            <v>46.533608000000008</v>
          </cell>
          <cell r="F32">
            <v>4.6533610000000003</v>
          </cell>
        </row>
        <row r="33">
          <cell r="E33">
            <v>132.35846899999999</v>
          </cell>
          <cell r="F33">
            <v>13.235845999999999</v>
          </cell>
        </row>
        <row r="35">
          <cell r="E35">
            <v>26.749079000000002</v>
          </cell>
          <cell r="F35">
            <v>1.8724349999999998</v>
          </cell>
        </row>
        <row r="36">
          <cell r="E36">
            <v>16.058150999999995</v>
          </cell>
          <cell r="F36">
            <v>0.64232600000000006</v>
          </cell>
        </row>
        <row r="37">
          <cell r="E37">
            <v>46.533608000000008</v>
          </cell>
          <cell r="F37">
            <v>4.6533610000000003</v>
          </cell>
        </row>
        <row r="38">
          <cell r="E38">
            <v>132.35846899999999</v>
          </cell>
          <cell r="F38">
            <v>13.235845999999999</v>
          </cell>
        </row>
        <row r="40">
          <cell r="E40">
            <v>26.749079000000002</v>
          </cell>
          <cell r="F40">
            <v>1.8724349999999998</v>
          </cell>
        </row>
        <row r="41">
          <cell r="E41">
            <v>16.058150999999995</v>
          </cell>
          <cell r="F41">
            <v>0.64232600000000006</v>
          </cell>
        </row>
        <row r="42">
          <cell r="E42">
            <v>46.533608000000008</v>
          </cell>
          <cell r="F42">
            <v>4.6533610000000003</v>
          </cell>
        </row>
        <row r="43">
          <cell r="E43">
            <v>132.35846899999999</v>
          </cell>
          <cell r="F43">
            <v>13.235845999999999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A22" sqref="A22"/>
    </sheetView>
  </sheetViews>
  <sheetFormatPr defaultColWidth="9.140625" defaultRowHeight="15.75" x14ac:dyDescent="0.25"/>
  <cols>
    <col min="1" max="1" width="51.28515625" style="19" customWidth="1"/>
    <col min="2" max="2" width="63.140625" style="19" customWidth="1"/>
    <col min="3" max="3" width="7" style="19" customWidth="1"/>
    <col min="4" max="4" width="6.7109375" style="19" customWidth="1"/>
    <col min="5" max="16384" width="9.140625" style="19"/>
  </cols>
  <sheetData>
    <row r="1" spans="1:3" s="18" customFormat="1" ht="18.75" x14ac:dyDescent="0.3">
      <c r="A1" s="172" t="s">
        <v>90</v>
      </c>
      <c r="B1" s="172"/>
    </row>
    <row r="2" spans="1:3" s="18" customFormat="1" ht="39" customHeight="1" x14ac:dyDescent="0.3">
      <c r="A2" s="173" t="s">
        <v>121</v>
      </c>
      <c r="B2" s="173"/>
    </row>
    <row r="3" spans="1:3" s="18" customFormat="1" ht="19.5" customHeight="1" x14ac:dyDescent="0.3">
      <c r="A3" s="174"/>
      <c r="B3" s="174"/>
    </row>
    <row r="4" spans="1:3" s="18" customFormat="1" ht="18.75" customHeight="1" x14ac:dyDescent="0.3">
      <c r="A4" s="175" t="s">
        <v>40</v>
      </c>
      <c r="B4" s="175"/>
    </row>
    <row r="5" spans="1:3" x14ac:dyDescent="0.25">
      <c r="A5" s="15" t="s">
        <v>41</v>
      </c>
      <c r="B5" s="17" t="s">
        <v>122</v>
      </c>
    </row>
    <row r="6" spans="1:3" ht="36" customHeight="1" x14ac:dyDescent="0.25">
      <c r="A6" s="15" t="s">
        <v>42</v>
      </c>
      <c r="B6" s="17" t="s">
        <v>123</v>
      </c>
    </row>
    <row r="7" spans="1:3" ht="38.25" customHeight="1" x14ac:dyDescent="0.25">
      <c r="A7" s="15" t="s">
        <v>43</v>
      </c>
      <c r="B7" s="17" t="s">
        <v>44</v>
      </c>
    </row>
    <row r="8" spans="1:3" ht="27.75" customHeight="1" x14ac:dyDescent="0.25">
      <c r="A8" s="15" t="s">
        <v>45</v>
      </c>
      <c r="B8" s="16" t="s">
        <v>124</v>
      </c>
    </row>
    <row r="9" spans="1:3" s="22" customFormat="1" ht="21.75" customHeight="1" x14ac:dyDescent="0.25">
      <c r="A9" s="20"/>
      <c r="B9" s="21"/>
    </row>
    <row r="15" spans="1:3" x14ac:dyDescent="0.25">
      <c r="C15" s="23"/>
    </row>
    <row r="17" spans="1:3" x14ac:dyDescent="0.25">
      <c r="C17" s="24"/>
    </row>
    <row r="20" spans="1:3" s="22" customFormat="1" x14ac:dyDescent="0.25">
      <c r="A20" s="19"/>
      <c r="B20" s="19"/>
      <c r="C20" s="19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344"/>
  <sheetViews>
    <sheetView zoomScale="80" zoomScaleNormal="80" workbookViewId="0">
      <pane xSplit="3" ySplit="6" topLeftCell="D76" activePane="bottomRight" state="frozen"/>
      <selection pane="topRight" activeCell="D1" sqref="D1"/>
      <selection pane="bottomLeft" activeCell="A7" sqref="A7"/>
      <selection pane="bottomRight" activeCell="U26" sqref="U26"/>
    </sheetView>
  </sheetViews>
  <sheetFormatPr defaultColWidth="9.140625" defaultRowHeight="12.75" x14ac:dyDescent="0.2"/>
  <cols>
    <col min="1" max="1" width="6.7109375" style="29" customWidth="1"/>
    <col min="2" max="2" width="59.7109375" style="29" customWidth="1"/>
    <col min="3" max="3" width="12.140625" style="29" customWidth="1"/>
    <col min="4" max="5" width="12.85546875" style="29" customWidth="1"/>
    <col min="6" max="6" width="11.28515625" style="29" customWidth="1"/>
    <col min="7" max="17" width="12.7109375" style="29" customWidth="1"/>
    <col min="18" max="18" width="16.140625" style="29" customWidth="1"/>
    <col min="19" max="19" width="9.140625" style="29" customWidth="1"/>
    <col min="20" max="20" width="12.140625" style="29" customWidth="1"/>
    <col min="21" max="22" width="11.7109375" style="29" customWidth="1"/>
    <col min="23" max="23" width="10.42578125" style="29" customWidth="1"/>
    <col min="24" max="24" width="9.140625" style="29" customWidth="1"/>
    <col min="25" max="25" width="15.28515625" style="29" customWidth="1"/>
    <col min="26" max="16384" width="9.140625" style="29"/>
  </cols>
  <sheetData>
    <row r="1" spans="1:23" s="25" customFormat="1" ht="20.25" customHeight="1" x14ac:dyDescent="0.3">
      <c r="A1" s="182" t="s">
        <v>85</v>
      </c>
      <c r="B1" s="182"/>
      <c r="C1" s="182"/>
      <c r="D1" s="182"/>
      <c r="E1" s="182"/>
      <c r="F1" s="182"/>
      <c r="M1" s="66"/>
      <c r="N1" s="66"/>
      <c r="Q1" s="193"/>
      <c r="R1" s="193"/>
    </row>
    <row r="2" spans="1:23" s="25" customFormat="1" ht="16.5" customHeight="1" x14ac:dyDescent="0.3">
      <c r="A2" s="183" t="s">
        <v>46</v>
      </c>
      <c r="B2" s="183" t="s">
        <v>20</v>
      </c>
      <c r="C2" s="183" t="s">
        <v>11</v>
      </c>
      <c r="D2" s="184" t="s">
        <v>89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/>
    </row>
    <row r="3" spans="1:23" s="26" customFormat="1" ht="15.75" x14ac:dyDescent="0.25">
      <c r="A3" s="183"/>
      <c r="B3" s="183"/>
      <c r="C3" s="183"/>
      <c r="D3" s="187" t="s">
        <v>95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9"/>
    </row>
    <row r="4" spans="1:23" s="26" customFormat="1" ht="19.5" customHeight="1" x14ac:dyDescent="0.2">
      <c r="A4" s="183"/>
      <c r="B4" s="183"/>
      <c r="C4" s="183"/>
      <c r="D4" s="190" t="s">
        <v>108</v>
      </c>
      <c r="E4" s="191"/>
      <c r="F4" s="192"/>
      <c r="G4" s="191" t="s">
        <v>109</v>
      </c>
      <c r="H4" s="191"/>
      <c r="I4" s="192"/>
      <c r="J4" s="191" t="s">
        <v>110</v>
      </c>
      <c r="K4" s="191"/>
      <c r="L4" s="192"/>
      <c r="M4" s="191" t="s">
        <v>111</v>
      </c>
      <c r="N4" s="191"/>
      <c r="O4" s="192"/>
      <c r="P4" s="191" t="s">
        <v>112</v>
      </c>
      <c r="Q4" s="191"/>
      <c r="R4" s="192"/>
    </row>
    <row r="5" spans="1:23" s="26" customFormat="1" ht="36" customHeight="1" x14ac:dyDescent="0.2">
      <c r="A5" s="183"/>
      <c r="B5" s="183"/>
      <c r="C5" s="183"/>
      <c r="D5" s="30" t="s">
        <v>87</v>
      </c>
      <c r="E5" s="30" t="s">
        <v>88</v>
      </c>
      <c r="F5" s="30" t="s">
        <v>86</v>
      </c>
      <c r="G5" s="58" t="s">
        <v>87</v>
      </c>
      <c r="H5" s="58" t="s">
        <v>88</v>
      </c>
      <c r="I5" s="58" t="s">
        <v>86</v>
      </c>
      <c r="J5" s="30" t="s">
        <v>87</v>
      </c>
      <c r="K5" s="30" t="s">
        <v>88</v>
      </c>
      <c r="L5" s="30" t="s">
        <v>86</v>
      </c>
      <c r="M5" s="30" t="s">
        <v>87</v>
      </c>
      <c r="N5" s="30" t="s">
        <v>88</v>
      </c>
      <c r="O5" s="30" t="s">
        <v>86</v>
      </c>
      <c r="P5" s="30" t="s">
        <v>87</v>
      </c>
      <c r="Q5" s="30" t="s">
        <v>88</v>
      </c>
      <c r="R5" s="30" t="s">
        <v>86</v>
      </c>
    </row>
    <row r="6" spans="1:23" s="26" customFormat="1" ht="19.5" customHeight="1" x14ac:dyDescent="0.2">
      <c r="A6" s="36"/>
      <c r="B6" s="36"/>
      <c r="C6" s="36"/>
      <c r="D6" s="179" t="s">
        <v>96</v>
      </c>
      <c r="E6" s="180"/>
      <c r="F6" s="181"/>
      <c r="G6" s="179" t="s">
        <v>96</v>
      </c>
      <c r="H6" s="180"/>
      <c r="I6" s="181"/>
      <c r="J6" s="179" t="s">
        <v>96</v>
      </c>
      <c r="K6" s="180"/>
      <c r="L6" s="181"/>
      <c r="M6" s="179" t="s">
        <v>96</v>
      </c>
      <c r="N6" s="180"/>
      <c r="O6" s="181"/>
      <c r="P6" s="179" t="s">
        <v>96</v>
      </c>
      <c r="Q6" s="180"/>
      <c r="R6" s="181"/>
    </row>
    <row r="7" spans="1:23" s="27" customFormat="1" ht="15" x14ac:dyDescent="0.2">
      <c r="A7" s="30">
        <v>1</v>
      </c>
      <c r="B7" s="30">
        <v>2</v>
      </c>
      <c r="C7" s="31">
        <v>3</v>
      </c>
      <c r="D7" s="30">
        <v>4</v>
      </c>
      <c r="E7" s="30">
        <v>5</v>
      </c>
      <c r="F7" s="30">
        <v>6</v>
      </c>
      <c r="G7" s="30">
        <v>7</v>
      </c>
      <c r="H7" s="30">
        <f>G7+1</f>
        <v>8</v>
      </c>
      <c r="I7" s="30">
        <f>H7+1</f>
        <v>9</v>
      </c>
      <c r="J7" s="30">
        <v>10</v>
      </c>
      <c r="K7" s="30">
        <f t="shared" ref="K7:R7" si="0">J7+1</f>
        <v>11</v>
      </c>
      <c r="L7" s="30">
        <f t="shared" si="0"/>
        <v>12</v>
      </c>
      <c r="M7" s="30">
        <f t="shared" si="0"/>
        <v>13</v>
      </c>
      <c r="N7" s="30">
        <f t="shared" si="0"/>
        <v>14</v>
      </c>
      <c r="O7" s="30">
        <f t="shared" si="0"/>
        <v>15</v>
      </c>
      <c r="P7" s="30">
        <f t="shared" si="0"/>
        <v>16</v>
      </c>
      <c r="Q7" s="30">
        <f t="shared" si="0"/>
        <v>17</v>
      </c>
      <c r="R7" s="30">
        <f t="shared" si="0"/>
        <v>18</v>
      </c>
    </row>
    <row r="8" spans="1:23" s="27" customFormat="1" ht="17.25" customHeight="1" x14ac:dyDescent="0.2">
      <c r="A8" s="41" t="s">
        <v>3</v>
      </c>
      <c r="B8" s="77" t="s">
        <v>47</v>
      </c>
      <c r="C8" s="78" t="s">
        <v>48</v>
      </c>
      <c r="D8" s="41">
        <f t="shared" ref="D8:F8" si="1">D9+D10</f>
        <v>13377.225</v>
      </c>
      <c r="E8" s="41">
        <f t="shared" si="1"/>
        <v>13377.225</v>
      </c>
      <c r="F8" s="41">
        <f t="shared" si="1"/>
        <v>26754.45</v>
      </c>
      <c r="G8" s="41">
        <f t="shared" ref="G8:R8" si="2">G9+G10</f>
        <v>13377.225</v>
      </c>
      <c r="H8" s="41">
        <f t="shared" si="2"/>
        <v>13377.225</v>
      </c>
      <c r="I8" s="41">
        <f t="shared" si="2"/>
        <v>26754.45</v>
      </c>
      <c r="J8" s="41">
        <f t="shared" si="2"/>
        <v>13377.225</v>
      </c>
      <c r="K8" s="41">
        <f t="shared" si="2"/>
        <v>13377.225</v>
      </c>
      <c r="L8" s="41">
        <f t="shared" si="2"/>
        <v>26754.45</v>
      </c>
      <c r="M8" s="41">
        <f t="shared" si="2"/>
        <v>13377.225</v>
      </c>
      <c r="N8" s="41">
        <f t="shared" si="2"/>
        <v>13377.225</v>
      </c>
      <c r="O8" s="41">
        <f t="shared" si="2"/>
        <v>26754.45</v>
      </c>
      <c r="P8" s="41">
        <f t="shared" si="2"/>
        <v>13377.225</v>
      </c>
      <c r="Q8" s="41">
        <f t="shared" si="2"/>
        <v>13377.225</v>
      </c>
      <c r="R8" s="41">
        <f t="shared" si="2"/>
        <v>26754.45</v>
      </c>
      <c r="U8" s="39"/>
      <c r="V8" s="39"/>
      <c r="W8" s="39"/>
    </row>
    <row r="9" spans="1:23" s="27" customFormat="1" ht="15" x14ac:dyDescent="0.2">
      <c r="A9" s="79" t="s">
        <v>14</v>
      </c>
      <c r="B9" s="80" t="s">
        <v>49</v>
      </c>
      <c r="C9" s="78" t="s">
        <v>48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W9" s="39"/>
    </row>
    <row r="10" spans="1:23" s="27" customFormat="1" ht="15" x14ac:dyDescent="0.2">
      <c r="A10" s="79" t="s">
        <v>15</v>
      </c>
      <c r="B10" s="81" t="s">
        <v>50</v>
      </c>
      <c r="C10" s="78" t="s">
        <v>48</v>
      </c>
      <c r="D10" s="42">
        <f>ROUND([1]Амг!$M$13/2,3)</f>
        <v>13377.225</v>
      </c>
      <c r="E10" s="42">
        <f>D10</f>
        <v>13377.225</v>
      </c>
      <c r="F10" s="42">
        <f>D10+E10</f>
        <v>26754.45</v>
      </c>
      <c r="G10" s="42">
        <f>D10</f>
        <v>13377.225</v>
      </c>
      <c r="H10" s="42">
        <f>E10</f>
        <v>13377.225</v>
      </c>
      <c r="I10" s="42">
        <f>G10+H10</f>
        <v>26754.45</v>
      </c>
      <c r="J10" s="42">
        <f>G10</f>
        <v>13377.225</v>
      </c>
      <c r="K10" s="42">
        <f>H10</f>
        <v>13377.225</v>
      </c>
      <c r="L10" s="42">
        <f>J10+K10</f>
        <v>26754.45</v>
      </c>
      <c r="M10" s="42">
        <f>J10</f>
        <v>13377.225</v>
      </c>
      <c r="N10" s="42">
        <f>K10</f>
        <v>13377.225</v>
      </c>
      <c r="O10" s="42">
        <f>M10+N10</f>
        <v>26754.45</v>
      </c>
      <c r="P10" s="42">
        <f>M10</f>
        <v>13377.225</v>
      </c>
      <c r="Q10" s="42">
        <f>N10</f>
        <v>13377.225</v>
      </c>
      <c r="R10" s="42">
        <f>P10+Q10</f>
        <v>26754.45</v>
      </c>
      <c r="W10" s="39"/>
    </row>
    <row r="11" spans="1:23" s="27" customFormat="1" ht="15" x14ac:dyDescent="0.2">
      <c r="A11" s="41" t="s">
        <v>4</v>
      </c>
      <c r="B11" s="77" t="s">
        <v>51</v>
      </c>
      <c r="C11" s="78" t="s">
        <v>48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W11" s="39"/>
    </row>
    <row r="12" spans="1:23" s="27" customFormat="1" ht="18.75" customHeight="1" x14ac:dyDescent="0.2">
      <c r="A12" s="79" t="s">
        <v>5</v>
      </c>
      <c r="B12" s="82" t="s">
        <v>52</v>
      </c>
      <c r="C12" s="78" t="s">
        <v>48</v>
      </c>
      <c r="D12" s="42">
        <f>'[2]раздел 2'!$F$12/2</f>
        <v>2.6850000000000001</v>
      </c>
      <c r="E12" s="42">
        <f>D12</f>
        <v>2.6850000000000001</v>
      </c>
      <c r="F12" s="42">
        <f>D12+E12</f>
        <v>5.37</v>
      </c>
      <c r="G12" s="42"/>
      <c r="H12" s="42"/>
      <c r="I12" s="42">
        <f>G12+H12</f>
        <v>0</v>
      </c>
      <c r="J12" s="42"/>
      <c r="K12" s="42"/>
      <c r="L12" s="42">
        <f>J12+K12</f>
        <v>0</v>
      </c>
      <c r="M12" s="42"/>
      <c r="N12" s="42"/>
      <c r="O12" s="42">
        <f>M12+N12</f>
        <v>0</v>
      </c>
      <c r="P12" s="42"/>
      <c r="Q12" s="42"/>
      <c r="R12" s="42">
        <f>P12+Q12</f>
        <v>0</v>
      </c>
      <c r="U12" s="39"/>
      <c r="V12" s="39"/>
      <c r="W12" s="39"/>
    </row>
    <row r="13" spans="1:23" s="27" customFormat="1" ht="15" x14ac:dyDescent="0.2">
      <c r="A13" s="79" t="s">
        <v>6</v>
      </c>
      <c r="B13" s="82" t="s">
        <v>53</v>
      </c>
      <c r="C13" s="78" t="s">
        <v>48</v>
      </c>
      <c r="D13" s="42">
        <f t="shared" ref="D13:F13" si="3">D8+D11-D12</f>
        <v>13374.54</v>
      </c>
      <c r="E13" s="42">
        <f t="shared" si="3"/>
        <v>13374.54</v>
      </c>
      <c r="F13" s="42">
        <f t="shared" si="3"/>
        <v>26749.08</v>
      </c>
      <c r="G13" s="42">
        <f t="shared" ref="G13:R13" si="4">G8+G11-G12</f>
        <v>13377.225</v>
      </c>
      <c r="H13" s="42">
        <f t="shared" si="4"/>
        <v>13377.225</v>
      </c>
      <c r="I13" s="42">
        <f t="shared" si="4"/>
        <v>26754.45</v>
      </c>
      <c r="J13" s="42">
        <f t="shared" si="4"/>
        <v>13377.225</v>
      </c>
      <c r="K13" s="42">
        <f t="shared" si="4"/>
        <v>13377.225</v>
      </c>
      <c r="L13" s="42">
        <f t="shared" si="4"/>
        <v>26754.45</v>
      </c>
      <c r="M13" s="42">
        <f t="shared" si="4"/>
        <v>13377.225</v>
      </c>
      <c r="N13" s="42">
        <f t="shared" si="4"/>
        <v>13377.225</v>
      </c>
      <c r="O13" s="42">
        <f t="shared" si="4"/>
        <v>26754.45</v>
      </c>
      <c r="P13" s="42">
        <f t="shared" si="4"/>
        <v>13377.225</v>
      </c>
      <c r="Q13" s="42">
        <f t="shared" si="4"/>
        <v>13377.225</v>
      </c>
      <c r="R13" s="42">
        <f t="shared" si="4"/>
        <v>26754.45</v>
      </c>
      <c r="W13" s="39"/>
    </row>
    <row r="14" spans="1:23" s="27" customFormat="1" ht="15" x14ac:dyDescent="0.2">
      <c r="A14" s="79" t="s">
        <v>54</v>
      </c>
      <c r="B14" s="82" t="s">
        <v>55</v>
      </c>
      <c r="C14" s="78" t="s">
        <v>48</v>
      </c>
      <c r="D14" s="42">
        <f t="shared" ref="D14:F14" si="5">D15+D16</f>
        <v>936.21799999999996</v>
      </c>
      <c r="E14" s="42">
        <f t="shared" si="5"/>
        <v>936.21799999999996</v>
      </c>
      <c r="F14" s="42">
        <f t="shared" si="5"/>
        <v>1872.4359999999999</v>
      </c>
      <c r="G14" s="42">
        <f t="shared" ref="G14:R14" si="6">G15+G16</f>
        <v>936.21799999999996</v>
      </c>
      <c r="H14" s="42">
        <f t="shared" si="6"/>
        <v>936.21799999999996</v>
      </c>
      <c r="I14" s="42">
        <f t="shared" si="6"/>
        <v>1872.4359999999999</v>
      </c>
      <c r="J14" s="42">
        <f t="shared" si="6"/>
        <v>936.21799999999996</v>
      </c>
      <c r="K14" s="42">
        <f t="shared" si="6"/>
        <v>936.21799999999996</v>
      </c>
      <c r="L14" s="42">
        <f t="shared" si="6"/>
        <v>1872.4359999999999</v>
      </c>
      <c r="M14" s="42">
        <f t="shared" si="6"/>
        <v>936.21799999999996</v>
      </c>
      <c r="N14" s="42">
        <f t="shared" si="6"/>
        <v>936.21799999999996</v>
      </c>
      <c r="O14" s="42">
        <f t="shared" si="6"/>
        <v>1872.4359999999999</v>
      </c>
      <c r="P14" s="42">
        <f t="shared" si="6"/>
        <v>936.21799999999996</v>
      </c>
      <c r="Q14" s="42">
        <f t="shared" si="6"/>
        <v>936.21799999999996</v>
      </c>
      <c r="R14" s="42">
        <f t="shared" si="6"/>
        <v>1872.4359999999999</v>
      </c>
      <c r="W14" s="39"/>
    </row>
    <row r="15" spans="1:23" s="27" customFormat="1" ht="18" customHeight="1" x14ac:dyDescent="0.2">
      <c r="A15" s="79" t="s">
        <v>56</v>
      </c>
      <c r="B15" s="80" t="s">
        <v>57</v>
      </c>
      <c r="C15" s="78" t="s">
        <v>48</v>
      </c>
      <c r="D15" s="42">
        <f>ROUND([1]Амг!$M$18/2,3)</f>
        <v>936.21799999999996</v>
      </c>
      <c r="E15" s="42">
        <f>D15</f>
        <v>936.21799999999996</v>
      </c>
      <c r="F15" s="42">
        <f>D15+E15</f>
        <v>1872.4359999999999</v>
      </c>
      <c r="G15" s="42">
        <f>D15</f>
        <v>936.21799999999996</v>
      </c>
      <c r="H15" s="42">
        <f>E15</f>
        <v>936.21799999999996</v>
      </c>
      <c r="I15" s="42">
        <f>G15+H15</f>
        <v>1872.4359999999999</v>
      </c>
      <c r="J15" s="42">
        <f>G15</f>
        <v>936.21799999999996</v>
      </c>
      <c r="K15" s="42">
        <f>H15</f>
        <v>936.21799999999996</v>
      </c>
      <c r="L15" s="42">
        <f>J15+K15</f>
        <v>1872.4359999999999</v>
      </c>
      <c r="M15" s="42">
        <f>J15</f>
        <v>936.21799999999996</v>
      </c>
      <c r="N15" s="42">
        <f>K15</f>
        <v>936.21799999999996</v>
      </c>
      <c r="O15" s="42">
        <f>M15+N15</f>
        <v>1872.4359999999999</v>
      </c>
      <c r="P15" s="42">
        <f>M15</f>
        <v>936.21799999999996</v>
      </c>
      <c r="Q15" s="42">
        <f>N15</f>
        <v>936.21799999999996</v>
      </c>
      <c r="R15" s="42">
        <f>P15+Q15</f>
        <v>1872.4359999999999</v>
      </c>
      <c r="U15" s="39"/>
      <c r="V15" s="39"/>
      <c r="W15" s="39"/>
    </row>
    <row r="16" spans="1:23" s="27" customFormat="1" ht="18" customHeight="1" x14ac:dyDescent="0.2">
      <c r="A16" s="79" t="s">
        <v>58</v>
      </c>
      <c r="B16" s="80" t="s">
        <v>59</v>
      </c>
      <c r="C16" s="78" t="s">
        <v>48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W16" s="39"/>
    </row>
    <row r="17" spans="1:24" s="28" customFormat="1" ht="18" customHeight="1" x14ac:dyDescent="0.2">
      <c r="A17" s="41" t="s">
        <v>60</v>
      </c>
      <c r="B17" s="77" t="s">
        <v>61</v>
      </c>
      <c r="C17" s="83" t="s">
        <v>48</v>
      </c>
      <c r="D17" s="43">
        <f t="shared" ref="D17:F17" si="7">D13-D14</f>
        <v>12438.322</v>
      </c>
      <c r="E17" s="43">
        <f t="shared" si="7"/>
        <v>12438.322</v>
      </c>
      <c r="F17" s="43">
        <f t="shared" si="7"/>
        <v>24876.644</v>
      </c>
      <c r="G17" s="43">
        <f t="shared" ref="G17:R17" si="8">G13-G14</f>
        <v>12441.007</v>
      </c>
      <c r="H17" s="43">
        <f t="shared" si="8"/>
        <v>12441.007</v>
      </c>
      <c r="I17" s="43">
        <f t="shared" si="8"/>
        <v>24882.013999999999</v>
      </c>
      <c r="J17" s="43">
        <f t="shared" si="8"/>
        <v>12441.007</v>
      </c>
      <c r="K17" s="43">
        <f t="shared" si="8"/>
        <v>12441.007</v>
      </c>
      <c r="L17" s="43">
        <f t="shared" si="8"/>
        <v>24882.013999999999</v>
      </c>
      <c r="M17" s="43">
        <f t="shared" si="8"/>
        <v>12441.007</v>
      </c>
      <c r="N17" s="43">
        <f t="shared" si="8"/>
        <v>12441.007</v>
      </c>
      <c r="O17" s="43">
        <f t="shared" si="8"/>
        <v>24882.013999999999</v>
      </c>
      <c r="P17" s="43">
        <f t="shared" si="8"/>
        <v>12441.007</v>
      </c>
      <c r="Q17" s="43">
        <f t="shared" si="8"/>
        <v>12441.007</v>
      </c>
      <c r="R17" s="43">
        <f t="shared" si="8"/>
        <v>24882.013999999999</v>
      </c>
      <c r="U17" s="40"/>
      <c r="V17" s="40"/>
      <c r="W17" s="40"/>
    </row>
    <row r="18" spans="1:24" s="27" customFormat="1" ht="18.75" customHeight="1" x14ac:dyDescent="0.2">
      <c r="A18" s="79" t="s">
        <v>62</v>
      </c>
      <c r="B18" s="82" t="s">
        <v>63</v>
      </c>
      <c r="C18" s="78" t="s">
        <v>48</v>
      </c>
      <c r="D18" s="42">
        <f t="shared" ref="D18:F18" si="9">D19+D20+D21</f>
        <v>4606.6395000000002</v>
      </c>
      <c r="E18" s="42">
        <f t="shared" si="9"/>
        <v>4606.6395000000002</v>
      </c>
      <c r="F18" s="42">
        <f t="shared" si="9"/>
        <v>9213.2790000000005</v>
      </c>
      <c r="G18" s="42">
        <f t="shared" ref="G18:R18" si="10">G19+G20+G21</f>
        <v>4606.6395000000002</v>
      </c>
      <c r="H18" s="42">
        <f t="shared" si="10"/>
        <v>4606.6395000000002</v>
      </c>
      <c r="I18" s="42">
        <f t="shared" si="10"/>
        <v>9213.2790000000005</v>
      </c>
      <c r="J18" s="42">
        <f t="shared" si="10"/>
        <v>4606.6395000000002</v>
      </c>
      <c r="K18" s="42">
        <f t="shared" si="10"/>
        <v>4606.6395000000002</v>
      </c>
      <c r="L18" s="42">
        <f t="shared" si="10"/>
        <v>9213.2790000000005</v>
      </c>
      <c r="M18" s="42">
        <f t="shared" si="10"/>
        <v>4606.6395000000002</v>
      </c>
      <c r="N18" s="42">
        <f t="shared" si="10"/>
        <v>4606.6395000000002</v>
      </c>
      <c r="O18" s="42">
        <f t="shared" si="10"/>
        <v>9213.2790000000005</v>
      </c>
      <c r="P18" s="42">
        <f t="shared" si="10"/>
        <v>4606.6395000000002</v>
      </c>
      <c r="Q18" s="42">
        <f t="shared" si="10"/>
        <v>4606.6395000000002</v>
      </c>
      <c r="R18" s="42">
        <f t="shared" si="10"/>
        <v>9213.2790000000005</v>
      </c>
      <c r="V18" s="39"/>
      <c r="W18" s="39"/>
      <c r="X18" s="39"/>
    </row>
    <row r="19" spans="1:24" s="27" customFormat="1" ht="18" customHeight="1" x14ac:dyDescent="0.2">
      <c r="A19" s="79" t="s">
        <v>64</v>
      </c>
      <c r="B19" s="80" t="s">
        <v>65</v>
      </c>
      <c r="C19" s="78" t="s">
        <v>48</v>
      </c>
      <c r="D19" s="42">
        <f>7768.963/2</f>
        <v>3884.4814999999999</v>
      </c>
      <c r="E19" s="42">
        <f>D19</f>
        <v>3884.4814999999999</v>
      </c>
      <c r="F19" s="42">
        <f>D19+E19</f>
        <v>7768.9629999999997</v>
      </c>
      <c r="G19" s="42">
        <f t="shared" ref="G19:G21" si="11">D19</f>
        <v>3884.4814999999999</v>
      </c>
      <c r="H19" s="42">
        <f t="shared" ref="H19:H21" si="12">E19</f>
        <v>3884.4814999999999</v>
      </c>
      <c r="I19" s="42">
        <f>G19+H19</f>
        <v>7768.9629999999997</v>
      </c>
      <c r="J19" s="42">
        <f t="shared" ref="J19:J21" si="13">G19</f>
        <v>3884.4814999999999</v>
      </c>
      <c r="K19" s="42">
        <f t="shared" ref="K19:K21" si="14">H19</f>
        <v>3884.4814999999999</v>
      </c>
      <c r="L19" s="42">
        <f>J19+K19</f>
        <v>7768.9629999999997</v>
      </c>
      <c r="M19" s="42">
        <f t="shared" ref="M19:M21" si="15">J19</f>
        <v>3884.4814999999999</v>
      </c>
      <c r="N19" s="42">
        <f t="shared" ref="N19:N21" si="16">K19</f>
        <v>3884.4814999999999</v>
      </c>
      <c r="O19" s="42">
        <f>M19+N19</f>
        <v>7768.9629999999997</v>
      </c>
      <c r="P19" s="42">
        <f t="shared" ref="P19:P21" si="17">M19</f>
        <v>3884.4814999999999</v>
      </c>
      <c r="Q19" s="42">
        <f t="shared" ref="Q19:Q21" si="18">N19</f>
        <v>3884.4814999999999</v>
      </c>
      <c r="R19" s="42">
        <f>P19+Q19</f>
        <v>7768.9629999999997</v>
      </c>
      <c r="T19" s="75"/>
      <c r="U19" s="39"/>
      <c r="V19" s="39"/>
      <c r="W19" s="39"/>
    </row>
    <row r="20" spans="1:24" s="27" customFormat="1" ht="15" x14ac:dyDescent="0.2">
      <c r="A20" s="79" t="s">
        <v>66</v>
      </c>
      <c r="B20" s="80" t="s">
        <v>67</v>
      </c>
      <c r="C20" s="78" t="s">
        <v>48</v>
      </c>
      <c r="D20" s="42">
        <f>1427.001/2</f>
        <v>713.50049999999999</v>
      </c>
      <c r="E20" s="42">
        <f>D20</f>
        <v>713.50049999999999</v>
      </c>
      <c r="F20" s="42">
        <f>D20+E20</f>
        <v>1427.001</v>
      </c>
      <c r="G20" s="42">
        <f t="shared" si="11"/>
        <v>713.50049999999999</v>
      </c>
      <c r="H20" s="42">
        <f t="shared" si="12"/>
        <v>713.50049999999999</v>
      </c>
      <c r="I20" s="42">
        <f>G20+H20</f>
        <v>1427.001</v>
      </c>
      <c r="J20" s="42">
        <f t="shared" si="13"/>
        <v>713.50049999999999</v>
      </c>
      <c r="K20" s="42">
        <f t="shared" si="14"/>
        <v>713.50049999999999</v>
      </c>
      <c r="L20" s="42">
        <f>J20+K20</f>
        <v>1427.001</v>
      </c>
      <c r="M20" s="42">
        <f t="shared" si="15"/>
        <v>713.50049999999999</v>
      </c>
      <c r="N20" s="42">
        <f t="shared" si="16"/>
        <v>713.50049999999999</v>
      </c>
      <c r="O20" s="42">
        <f>M20+N20</f>
        <v>1427.001</v>
      </c>
      <c r="P20" s="42">
        <f t="shared" si="17"/>
        <v>713.50049999999999</v>
      </c>
      <c r="Q20" s="42">
        <f t="shared" si="18"/>
        <v>713.50049999999999</v>
      </c>
      <c r="R20" s="42">
        <f>P20+Q20</f>
        <v>1427.001</v>
      </c>
      <c r="T20" s="75"/>
      <c r="W20" s="39"/>
    </row>
    <row r="21" spans="1:24" s="27" customFormat="1" ht="15" x14ac:dyDescent="0.2">
      <c r="A21" s="79" t="s">
        <v>68</v>
      </c>
      <c r="B21" s="80" t="s">
        <v>69</v>
      </c>
      <c r="C21" s="78" t="s">
        <v>48</v>
      </c>
      <c r="D21" s="42">
        <f>17.315/2</f>
        <v>8.6575000000000006</v>
      </c>
      <c r="E21" s="42">
        <f>D21</f>
        <v>8.6575000000000006</v>
      </c>
      <c r="F21" s="42">
        <f>D21+E21</f>
        <v>17.315000000000001</v>
      </c>
      <c r="G21" s="42">
        <f t="shared" si="11"/>
        <v>8.6575000000000006</v>
      </c>
      <c r="H21" s="42">
        <f t="shared" si="12"/>
        <v>8.6575000000000006</v>
      </c>
      <c r="I21" s="42">
        <f>G21+H21</f>
        <v>17.315000000000001</v>
      </c>
      <c r="J21" s="42">
        <f t="shared" si="13"/>
        <v>8.6575000000000006</v>
      </c>
      <c r="K21" s="42">
        <f t="shared" si="14"/>
        <v>8.6575000000000006</v>
      </c>
      <c r="L21" s="42">
        <f>J21+K21</f>
        <v>17.315000000000001</v>
      </c>
      <c r="M21" s="42">
        <f t="shared" si="15"/>
        <v>8.6575000000000006</v>
      </c>
      <c r="N21" s="42">
        <f t="shared" si="16"/>
        <v>8.6575000000000006</v>
      </c>
      <c r="O21" s="42">
        <f>M21+N21</f>
        <v>17.315000000000001</v>
      </c>
      <c r="P21" s="42">
        <f t="shared" si="17"/>
        <v>8.6575000000000006</v>
      </c>
      <c r="Q21" s="42">
        <f t="shared" si="18"/>
        <v>8.6575000000000006</v>
      </c>
      <c r="R21" s="42">
        <f>P21+Q21</f>
        <v>17.315000000000001</v>
      </c>
      <c r="T21" s="75"/>
      <c r="W21" s="39"/>
    </row>
    <row r="22" spans="1:24" s="27" customFormat="1" ht="14.25" x14ac:dyDescent="0.2">
      <c r="A22" s="41" t="s">
        <v>70</v>
      </c>
      <c r="B22" s="77" t="s">
        <v>71</v>
      </c>
      <c r="C22" s="78" t="s">
        <v>48</v>
      </c>
      <c r="D22" s="43">
        <f t="shared" ref="D22:F22" si="19">D17-D18</f>
        <v>7831.6824999999999</v>
      </c>
      <c r="E22" s="43">
        <f t="shared" si="19"/>
        <v>7831.6824999999999</v>
      </c>
      <c r="F22" s="43">
        <f t="shared" si="19"/>
        <v>15663.365</v>
      </c>
      <c r="G22" s="43">
        <f t="shared" ref="G22:R22" si="20">G17-G18</f>
        <v>7834.3674999999994</v>
      </c>
      <c r="H22" s="43">
        <f t="shared" si="20"/>
        <v>7834.3674999999994</v>
      </c>
      <c r="I22" s="43">
        <f t="shared" si="20"/>
        <v>15668.734999999999</v>
      </c>
      <c r="J22" s="43">
        <f t="shared" si="20"/>
        <v>7834.3674999999994</v>
      </c>
      <c r="K22" s="43">
        <f t="shared" si="20"/>
        <v>7834.3674999999994</v>
      </c>
      <c r="L22" s="43">
        <f t="shared" si="20"/>
        <v>15668.734999999999</v>
      </c>
      <c r="M22" s="43">
        <f t="shared" si="20"/>
        <v>7834.3674999999994</v>
      </c>
      <c r="N22" s="43">
        <f t="shared" si="20"/>
        <v>7834.3674999999994</v>
      </c>
      <c r="O22" s="43">
        <f t="shared" si="20"/>
        <v>15668.734999999999</v>
      </c>
      <c r="P22" s="43">
        <f t="shared" si="20"/>
        <v>7834.3674999999994</v>
      </c>
      <c r="Q22" s="43">
        <f t="shared" si="20"/>
        <v>7834.3674999999994</v>
      </c>
      <c r="R22" s="43">
        <f t="shared" si="20"/>
        <v>15668.734999999999</v>
      </c>
      <c r="U22" s="39"/>
      <c r="V22" s="39"/>
      <c r="W22" s="39"/>
    </row>
    <row r="23" spans="1:24" s="27" customFormat="1" ht="15" x14ac:dyDescent="0.2">
      <c r="A23" s="41"/>
      <c r="B23" s="84" t="s">
        <v>72</v>
      </c>
      <c r="C23" s="78"/>
      <c r="D23" s="42">
        <f t="shared" ref="D23:F23" si="21">D24+D31+D34</f>
        <v>7831.6824999999999</v>
      </c>
      <c r="E23" s="42">
        <f t="shared" si="21"/>
        <v>7831.6824999999999</v>
      </c>
      <c r="F23" s="42">
        <f t="shared" si="21"/>
        <v>15663.365</v>
      </c>
      <c r="G23" s="42">
        <f t="shared" ref="G23:R23" si="22">G24+G31+G34</f>
        <v>7831.6824999999999</v>
      </c>
      <c r="H23" s="42">
        <f t="shared" si="22"/>
        <v>7831.6824999999999</v>
      </c>
      <c r="I23" s="42">
        <f t="shared" si="22"/>
        <v>15663.365</v>
      </c>
      <c r="J23" s="42">
        <f t="shared" si="22"/>
        <v>7831.6824999999999</v>
      </c>
      <c r="K23" s="42">
        <f t="shared" si="22"/>
        <v>7831.6824999999999</v>
      </c>
      <c r="L23" s="42">
        <f t="shared" si="22"/>
        <v>15663.365</v>
      </c>
      <c r="M23" s="42">
        <f t="shared" si="22"/>
        <v>7831.6824999999999</v>
      </c>
      <c r="N23" s="42">
        <f t="shared" si="22"/>
        <v>7831.6824999999999</v>
      </c>
      <c r="O23" s="42">
        <f t="shared" si="22"/>
        <v>15663.365</v>
      </c>
      <c r="P23" s="42">
        <f t="shared" si="22"/>
        <v>7831.6824999999999</v>
      </c>
      <c r="Q23" s="42">
        <f t="shared" si="22"/>
        <v>7831.6824999999999</v>
      </c>
      <c r="R23" s="42">
        <f t="shared" si="22"/>
        <v>15663.365</v>
      </c>
      <c r="W23" s="39"/>
    </row>
    <row r="24" spans="1:24" s="28" customFormat="1" ht="14.25" x14ac:dyDescent="0.2">
      <c r="A24" s="41" t="s">
        <v>73</v>
      </c>
      <c r="B24" s="77" t="s">
        <v>74</v>
      </c>
      <c r="C24" s="83" t="s">
        <v>48</v>
      </c>
      <c r="D24" s="43">
        <f t="shared" ref="D24:F24" si="23">D25+D28</f>
        <v>6441.0405000000001</v>
      </c>
      <c r="E24" s="43">
        <f t="shared" si="23"/>
        <v>6441.0405000000001</v>
      </c>
      <c r="F24" s="43">
        <f t="shared" si="23"/>
        <v>12882.081</v>
      </c>
      <c r="G24" s="43">
        <f t="shared" ref="G24:R24" si="24">G25+G28</f>
        <v>6441.0405000000001</v>
      </c>
      <c r="H24" s="43">
        <f t="shared" si="24"/>
        <v>6441.0405000000001</v>
      </c>
      <c r="I24" s="43">
        <f t="shared" si="24"/>
        <v>12882.081</v>
      </c>
      <c r="J24" s="43">
        <f t="shared" si="24"/>
        <v>6441.0405000000001</v>
      </c>
      <c r="K24" s="43">
        <f t="shared" si="24"/>
        <v>6441.0405000000001</v>
      </c>
      <c r="L24" s="43">
        <f t="shared" si="24"/>
        <v>12882.081</v>
      </c>
      <c r="M24" s="43">
        <f t="shared" si="24"/>
        <v>6441.0405000000001</v>
      </c>
      <c r="N24" s="43">
        <f t="shared" si="24"/>
        <v>6441.0405000000001</v>
      </c>
      <c r="O24" s="43">
        <f t="shared" si="24"/>
        <v>12882.081</v>
      </c>
      <c r="P24" s="43">
        <f t="shared" si="24"/>
        <v>6441.0405000000001</v>
      </c>
      <c r="Q24" s="43">
        <f t="shared" si="24"/>
        <v>6441.0405000000001</v>
      </c>
      <c r="R24" s="43">
        <f t="shared" si="24"/>
        <v>12882.081</v>
      </c>
      <c r="W24" s="40"/>
    </row>
    <row r="25" spans="1:24" s="27" customFormat="1" ht="15.75" customHeight="1" x14ac:dyDescent="0.2">
      <c r="A25" s="79"/>
      <c r="B25" s="80" t="s">
        <v>75</v>
      </c>
      <c r="C25" s="78" t="s">
        <v>48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W25" s="39"/>
    </row>
    <row r="26" spans="1:24" s="27" customFormat="1" ht="15" x14ac:dyDescent="0.2">
      <c r="A26" s="79"/>
      <c r="B26" s="81" t="s">
        <v>76</v>
      </c>
      <c r="C26" s="78" t="s">
        <v>48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W26" s="39"/>
    </row>
    <row r="27" spans="1:24" s="27" customFormat="1" ht="15" x14ac:dyDescent="0.2">
      <c r="A27" s="79"/>
      <c r="B27" s="81" t="s">
        <v>77</v>
      </c>
      <c r="C27" s="78" t="s">
        <v>48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W27" s="39"/>
    </row>
    <row r="28" spans="1:24" s="27" customFormat="1" ht="15" x14ac:dyDescent="0.2">
      <c r="A28" s="79" t="s">
        <v>78</v>
      </c>
      <c r="B28" s="80" t="s">
        <v>79</v>
      </c>
      <c r="C28" s="78" t="s">
        <v>48</v>
      </c>
      <c r="D28" s="42">
        <f t="shared" ref="D28:F28" si="25">D29+D30</f>
        <v>6441.0405000000001</v>
      </c>
      <c r="E28" s="42">
        <f t="shared" si="25"/>
        <v>6441.0405000000001</v>
      </c>
      <c r="F28" s="42">
        <f t="shared" si="25"/>
        <v>12882.081</v>
      </c>
      <c r="G28" s="42">
        <f t="shared" ref="G28:R28" si="26">G29+G30</f>
        <v>6441.0405000000001</v>
      </c>
      <c r="H28" s="42">
        <f t="shared" si="26"/>
        <v>6441.0405000000001</v>
      </c>
      <c r="I28" s="42">
        <f t="shared" si="26"/>
        <v>12882.081</v>
      </c>
      <c r="J28" s="42">
        <f t="shared" si="26"/>
        <v>6441.0405000000001</v>
      </c>
      <c r="K28" s="42">
        <f t="shared" si="26"/>
        <v>6441.0405000000001</v>
      </c>
      <c r="L28" s="42">
        <f t="shared" si="26"/>
        <v>12882.081</v>
      </c>
      <c r="M28" s="42">
        <f t="shared" si="26"/>
        <v>6441.0405000000001</v>
      </c>
      <c r="N28" s="42">
        <f t="shared" si="26"/>
        <v>6441.0405000000001</v>
      </c>
      <c r="O28" s="42">
        <f t="shared" si="26"/>
        <v>12882.081</v>
      </c>
      <c r="P28" s="42">
        <f t="shared" si="26"/>
        <v>6441.0405000000001</v>
      </c>
      <c r="Q28" s="42">
        <f t="shared" si="26"/>
        <v>6441.0405000000001</v>
      </c>
      <c r="R28" s="42">
        <f t="shared" si="26"/>
        <v>12882.081</v>
      </c>
      <c r="T28" s="28"/>
      <c r="U28" s="39"/>
      <c r="V28" s="39"/>
      <c r="W28" s="39"/>
    </row>
    <row r="29" spans="1:24" s="27" customFormat="1" ht="15" x14ac:dyDescent="0.2">
      <c r="A29" s="79"/>
      <c r="B29" s="81" t="s">
        <v>76</v>
      </c>
      <c r="C29" s="78" t="s">
        <v>48</v>
      </c>
      <c r="D29" s="42">
        <f>ROUND('[2]раздел 2'!$U$29,3)/2</f>
        <v>3674.5255000000002</v>
      </c>
      <c r="E29" s="42">
        <f>D29</f>
        <v>3674.5255000000002</v>
      </c>
      <c r="F29" s="42">
        <f>D29+E29</f>
        <v>7349.0510000000004</v>
      </c>
      <c r="G29" s="42">
        <f t="shared" ref="G29:G30" si="27">D29</f>
        <v>3674.5255000000002</v>
      </c>
      <c r="H29" s="42">
        <f t="shared" ref="H29:H30" si="28">E29</f>
        <v>3674.5255000000002</v>
      </c>
      <c r="I29" s="42">
        <f>G29+H29</f>
        <v>7349.0510000000004</v>
      </c>
      <c r="J29" s="42">
        <f t="shared" ref="J29:J30" si="29">G29</f>
        <v>3674.5255000000002</v>
      </c>
      <c r="K29" s="42">
        <f t="shared" ref="K29:K30" si="30">H29</f>
        <v>3674.5255000000002</v>
      </c>
      <c r="L29" s="42">
        <f>J29+K29</f>
        <v>7349.0510000000004</v>
      </c>
      <c r="M29" s="42">
        <f t="shared" ref="M29:M30" si="31">J29</f>
        <v>3674.5255000000002</v>
      </c>
      <c r="N29" s="42">
        <f t="shared" ref="N29:N30" si="32">K29</f>
        <v>3674.5255000000002</v>
      </c>
      <c r="O29" s="42">
        <f>M29+N29</f>
        <v>7349.0510000000004</v>
      </c>
      <c r="P29" s="42">
        <f t="shared" ref="P29:P30" si="33">M29</f>
        <v>3674.5255000000002</v>
      </c>
      <c r="Q29" s="42">
        <f t="shared" ref="Q29:Q30" si="34">N29</f>
        <v>3674.5255000000002</v>
      </c>
      <c r="R29" s="42">
        <f>P29+Q29</f>
        <v>7349.0510000000004</v>
      </c>
      <c r="T29" s="75"/>
      <c r="W29" s="39"/>
    </row>
    <row r="30" spans="1:24" s="27" customFormat="1" ht="15" x14ac:dyDescent="0.2">
      <c r="A30" s="79"/>
      <c r="B30" s="81" t="s">
        <v>77</v>
      </c>
      <c r="C30" s="78" t="s">
        <v>48</v>
      </c>
      <c r="D30" s="42">
        <f>ROUND('[2]раздел 2'!$U$30,3)/2</f>
        <v>2766.5149999999999</v>
      </c>
      <c r="E30" s="42">
        <f>D30</f>
        <v>2766.5149999999999</v>
      </c>
      <c r="F30" s="42">
        <f>D30+E30</f>
        <v>5533.03</v>
      </c>
      <c r="G30" s="42">
        <f t="shared" si="27"/>
        <v>2766.5149999999999</v>
      </c>
      <c r="H30" s="42">
        <f t="shared" si="28"/>
        <v>2766.5149999999999</v>
      </c>
      <c r="I30" s="42">
        <f>G30+H30</f>
        <v>5533.03</v>
      </c>
      <c r="J30" s="42">
        <f t="shared" si="29"/>
        <v>2766.5149999999999</v>
      </c>
      <c r="K30" s="42">
        <f t="shared" si="30"/>
        <v>2766.5149999999999</v>
      </c>
      <c r="L30" s="42">
        <f>J30+K30</f>
        <v>5533.03</v>
      </c>
      <c r="M30" s="42">
        <f t="shared" si="31"/>
        <v>2766.5149999999999</v>
      </c>
      <c r="N30" s="42">
        <f t="shared" si="32"/>
        <v>2766.5149999999999</v>
      </c>
      <c r="O30" s="42">
        <f>M30+N30</f>
        <v>5533.03</v>
      </c>
      <c r="P30" s="42">
        <f t="shared" si="33"/>
        <v>2766.5149999999999</v>
      </c>
      <c r="Q30" s="42">
        <f t="shared" si="34"/>
        <v>2766.5149999999999</v>
      </c>
      <c r="R30" s="42">
        <f>P30+Q30</f>
        <v>5533.03</v>
      </c>
      <c r="T30" s="75"/>
      <c r="W30" s="39"/>
    </row>
    <row r="31" spans="1:24" s="28" customFormat="1" ht="14.25" x14ac:dyDescent="0.2">
      <c r="A31" s="41" t="s">
        <v>80</v>
      </c>
      <c r="B31" s="85" t="s">
        <v>81</v>
      </c>
      <c r="C31" s="83" t="s">
        <v>48</v>
      </c>
      <c r="D31" s="43">
        <f t="shared" ref="D31:F31" si="35">D32+D33</f>
        <v>1285.4059999999999</v>
      </c>
      <c r="E31" s="43">
        <f t="shared" si="35"/>
        <v>1285.4059999999999</v>
      </c>
      <c r="F31" s="43">
        <f t="shared" si="35"/>
        <v>2570.8119999999999</v>
      </c>
      <c r="G31" s="43">
        <f t="shared" ref="G31:R31" si="36">G32+G33</f>
        <v>1285.4059999999999</v>
      </c>
      <c r="H31" s="43">
        <f t="shared" si="36"/>
        <v>1285.4059999999999</v>
      </c>
      <c r="I31" s="43">
        <f t="shared" si="36"/>
        <v>2570.8119999999999</v>
      </c>
      <c r="J31" s="43">
        <f t="shared" si="36"/>
        <v>1285.4059999999999</v>
      </c>
      <c r="K31" s="43">
        <f t="shared" si="36"/>
        <v>1285.4059999999999</v>
      </c>
      <c r="L31" s="43">
        <f t="shared" si="36"/>
        <v>2570.8119999999999</v>
      </c>
      <c r="M31" s="43">
        <f t="shared" si="36"/>
        <v>1285.4059999999999</v>
      </c>
      <c r="N31" s="43">
        <f t="shared" si="36"/>
        <v>1285.4059999999999</v>
      </c>
      <c r="O31" s="43">
        <f t="shared" si="36"/>
        <v>2570.8119999999999</v>
      </c>
      <c r="P31" s="43">
        <f t="shared" si="36"/>
        <v>1285.4059999999999</v>
      </c>
      <c r="Q31" s="43">
        <f t="shared" si="36"/>
        <v>1285.4059999999999</v>
      </c>
      <c r="R31" s="43">
        <f t="shared" si="36"/>
        <v>2570.8119999999999</v>
      </c>
      <c r="U31" s="39"/>
      <c r="V31" s="39"/>
      <c r="W31" s="39"/>
    </row>
    <row r="32" spans="1:24" s="27" customFormat="1" ht="15" x14ac:dyDescent="0.2">
      <c r="A32" s="79"/>
      <c r="B32" s="81" t="s">
        <v>76</v>
      </c>
      <c r="C32" s="78" t="s">
        <v>48</v>
      </c>
      <c r="D32" s="42">
        <f>ROUND('[2]раздел 2'!$U$32,3)/2</f>
        <v>1250.0695000000001</v>
      </c>
      <c r="E32" s="42">
        <f>D32</f>
        <v>1250.0695000000001</v>
      </c>
      <c r="F32" s="42">
        <f>D32+E32</f>
        <v>2500.1390000000001</v>
      </c>
      <c r="G32" s="42">
        <f t="shared" ref="G32:G33" si="37">D32</f>
        <v>1250.0695000000001</v>
      </c>
      <c r="H32" s="42">
        <f t="shared" ref="H32:H33" si="38">E32</f>
        <v>1250.0695000000001</v>
      </c>
      <c r="I32" s="42">
        <f>G32+H32</f>
        <v>2500.1390000000001</v>
      </c>
      <c r="J32" s="42">
        <f t="shared" ref="J32:J33" si="39">G32</f>
        <v>1250.0695000000001</v>
      </c>
      <c r="K32" s="42">
        <f t="shared" ref="K32:K33" si="40">H32</f>
        <v>1250.0695000000001</v>
      </c>
      <c r="L32" s="42">
        <f>J32+K32</f>
        <v>2500.1390000000001</v>
      </c>
      <c r="M32" s="42">
        <f t="shared" ref="M32:M33" si="41">J32</f>
        <v>1250.0695000000001</v>
      </c>
      <c r="N32" s="42">
        <f t="shared" ref="N32:N33" si="42">K32</f>
        <v>1250.0695000000001</v>
      </c>
      <c r="O32" s="42">
        <f>M32+N32</f>
        <v>2500.1390000000001</v>
      </c>
      <c r="P32" s="42">
        <f t="shared" ref="P32:P33" si="43">M32</f>
        <v>1250.0695000000001</v>
      </c>
      <c r="Q32" s="42">
        <f t="shared" ref="Q32:Q33" si="44">N32</f>
        <v>1250.0695000000001</v>
      </c>
      <c r="R32" s="42">
        <f>P32+Q32</f>
        <v>2500.1390000000001</v>
      </c>
      <c r="T32" s="75"/>
      <c r="W32" s="39"/>
    </row>
    <row r="33" spans="1:23" s="27" customFormat="1" ht="15" x14ac:dyDescent="0.2">
      <c r="A33" s="79"/>
      <c r="B33" s="86" t="s">
        <v>82</v>
      </c>
      <c r="C33" s="78" t="s">
        <v>48</v>
      </c>
      <c r="D33" s="42">
        <f>ROUND('[2]раздел 2'!$U$33,3)/2</f>
        <v>35.336500000000001</v>
      </c>
      <c r="E33" s="42">
        <f>D33</f>
        <v>35.336500000000001</v>
      </c>
      <c r="F33" s="42">
        <f>D33+E33</f>
        <v>70.673000000000002</v>
      </c>
      <c r="G33" s="42">
        <f t="shared" si="37"/>
        <v>35.336500000000001</v>
      </c>
      <c r="H33" s="42">
        <f t="shared" si="38"/>
        <v>35.336500000000001</v>
      </c>
      <c r="I33" s="42">
        <f>G33+H33</f>
        <v>70.673000000000002</v>
      </c>
      <c r="J33" s="42">
        <f t="shared" si="39"/>
        <v>35.336500000000001</v>
      </c>
      <c r="K33" s="42">
        <f t="shared" si="40"/>
        <v>35.336500000000001</v>
      </c>
      <c r="L33" s="42">
        <f>J33+K33</f>
        <v>70.673000000000002</v>
      </c>
      <c r="M33" s="42">
        <f t="shared" si="41"/>
        <v>35.336500000000001</v>
      </c>
      <c r="N33" s="42">
        <f t="shared" si="42"/>
        <v>35.336500000000001</v>
      </c>
      <c r="O33" s="42">
        <f>M33+N33</f>
        <v>70.673000000000002</v>
      </c>
      <c r="P33" s="42">
        <f t="shared" si="43"/>
        <v>35.336500000000001</v>
      </c>
      <c r="Q33" s="42">
        <f t="shared" si="44"/>
        <v>35.336500000000001</v>
      </c>
      <c r="R33" s="42">
        <f>P33+Q33</f>
        <v>70.673000000000002</v>
      </c>
      <c r="T33" s="75"/>
      <c r="W33" s="39"/>
    </row>
    <row r="34" spans="1:23" s="28" customFormat="1" ht="14.25" x14ac:dyDescent="0.2">
      <c r="A34" s="41" t="s">
        <v>83</v>
      </c>
      <c r="B34" s="85" t="s">
        <v>0</v>
      </c>
      <c r="C34" s="83" t="s">
        <v>48</v>
      </c>
      <c r="D34" s="43">
        <f t="shared" ref="D34:F34" si="45">D35+D36</f>
        <v>105.23599999999999</v>
      </c>
      <c r="E34" s="43">
        <f t="shared" si="45"/>
        <v>105.23599999999999</v>
      </c>
      <c r="F34" s="43">
        <f t="shared" si="45"/>
        <v>210.47199999999998</v>
      </c>
      <c r="G34" s="43">
        <f t="shared" ref="G34:R34" si="46">G35+G36</f>
        <v>105.23599999999999</v>
      </c>
      <c r="H34" s="43">
        <f t="shared" si="46"/>
        <v>105.23599999999999</v>
      </c>
      <c r="I34" s="43">
        <f t="shared" si="46"/>
        <v>210.47199999999998</v>
      </c>
      <c r="J34" s="43">
        <f t="shared" si="46"/>
        <v>105.23599999999999</v>
      </c>
      <c r="K34" s="43">
        <f t="shared" si="46"/>
        <v>105.23599999999999</v>
      </c>
      <c r="L34" s="43">
        <f t="shared" si="46"/>
        <v>210.47199999999998</v>
      </c>
      <c r="M34" s="43">
        <f t="shared" si="46"/>
        <v>105.23599999999999</v>
      </c>
      <c r="N34" s="43">
        <f t="shared" si="46"/>
        <v>105.23599999999999</v>
      </c>
      <c r="O34" s="43">
        <f t="shared" si="46"/>
        <v>210.47199999999998</v>
      </c>
      <c r="P34" s="43">
        <f t="shared" si="46"/>
        <v>105.23599999999999</v>
      </c>
      <c r="Q34" s="43">
        <f t="shared" si="46"/>
        <v>105.23599999999999</v>
      </c>
      <c r="R34" s="43">
        <f t="shared" si="46"/>
        <v>210.47199999999998</v>
      </c>
      <c r="T34" s="40"/>
      <c r="U34" s="39"/>
      <c r="V34" s="39"/>
      <c r="W34" s="39"/>
    </row>
    <row r="35" spans="1:23" s="27" customFormat="1" ht="15" x14ac:dyDescent="0.2">
      <c r="A35" s="79"/>
      <c r="B35" s="81" t="s">
        <v>76</v>
      </c>
      <c r="C35" s="78" t="s">
        <v>48</v>
      </c>
      <c r="D35" s="42">
        <f>ROUND('[2]раздел 2'!$U$35,3)/2</f>
        <v>68.535499999999999</v>
      </c>
      <c r="E35" s="42">
        <f>D35</f>
        <v>68.535499999999999</v>
      </c>
      <c r="F35" s="42">
        <f>D35+E35</f>
        <v>137.071</v>
      </c>
      <c r="G35" s="42">
        <f>D35</f>
        <v>68.535499999999999</v>
      </c>
      <c r="H35" s="42">
        <f>G35</f>
        <v>68.535499999999999</v>
      </c>
      <c r="I35" s="42">
        <f>G35+H35</f>
        <v>137.071</v>
      </c>
      <c r="J35" s="42">
        <f>G35</f>
        <v>68.535499999999999</v>
      </c>
      <c r="K35" s="42">
        <f>J35</f>
        <v>68.535499999999999</v>
      </c>
      <c r="L35" s="42">
        <f>J35+K35</f>
        <v>137.071</v>
      </c>
      <c r="M35" s="42">
        <f>J35</f>
        <v>68.535499999999999</v>
      </c>
      <c r="N35" s="42">
        <f>M35</f>
        <v>68.535499999999999</v>
      </c>
      <c r="O35" s="42">
        <f>M35+N35</f>
        <v>137.071</v>
      </c>
      <c r="P35" s="42">
        <f>M35</f>
        <v>68.535499999999999</v>
      </c>
      <c r="Q35" s="42">
        <f>P35</f>
        <v>68.535499999999999</v>
      </c>
      <c r="R35" s="42">
        <f>P35+Q35</f>
        <v>137.071</v>
      </c>
    </row>
    <row r="36" spans="1:23" s="27" customFormat="1" ht="15.75" customHeight="1" x14ac:dyDescent="0.2">
      <c r="A36" s="79"/>
      <c r="B36" s="81" t="s">
        <v>84</v>
      </c>
      <c r="C36" s="78" t="s">
        <v>48</v>
      </c>
      <c r="D36" s="42">
        <f>ROUND('[2]раздел 2'!$U$36,3)/2</f>
        <v>36.700499999999998</v>
      </c>
      <c r="E36" s="42">
        <f>D36</f>
        <v>36.700499999999998</v>
      </c>
      <c r="F36" s="42">
        <f>D36+E36</f>
        <v>73.400999999999996</v>
      </c>
      <c r="G36" s="42">
        <f>D36</f>
        <v>36.700499999999998</v>
      </c>
      <c r="H36" s="42">
        <f>G36</f>
        <v>36.700499999999998</v>
      </c>
      <c r="I36" s="42">
        <f>G36+H36</f>
        <v>73.400999999999996</v>
      </c>
      <c r="J36" s="42">
        <f>G36</f>
        <v>36.700499999999998</v>
      </c>
      <c r="K36" s="42">
        <f>J36</f>
        <v>36.700499999999998</v>
      </c>
      <c r="L36" s="42">
        <f>J36+K36</f>
        <v>73.400999999999996</v>
      </c>
      <c r="M36" s="42">
        <f>J36</f>
        <v>36.700499999999998</v>
      </c>
      <c r="N36" s="42">
        <f>M36</f>
        <v>36.700499999999998</v>
      </c>
      <c r="O36" s="42">
        <f>M36+N36</f>
        <v>73.400999999999996</v>
      </c>
      <c r="P36" s="42">
        <f>M36</f>
        <v>36.700499999999998</v>
      </c>
      <c r="Q36" s="42">
        <f>P36</f>
        <v>36.700499999999998</v>
      </c>
      <c r="R36" s="42">
        <f>P36+Q36</f>
        <v>73.400999999999996</v>
      </c>
    </row>
    <row r="37" spans="1:23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1:23" s="25" customFormat="1" ht="20.25" customHeight="1" x14ac:dyDescent="0.3">
      <c r="A38" s="194" t="s">
        <v>85</v>
      </c>
      <c r="B38" s="194"/>
      <c r="C38" s="194"/>
      <c r="D38" s="194"/>
      <c r="E38" s="194"/>
      <c r="F38" s="194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202"/>
      <c r="R38" s="202"/>
    </row>
    <row r="39" spans="1:23" s="25" customFormat="1" ht="16.5" customHeight="1" x14ac:dyDescent="0.3">
      <c r="A39" s="195" t="s">
        <v>46</v>
      </c>
      <c r="B39" s="195" t="s">
        <v>20</v>
      </c>
      <c r="C39" s="195" t="s">
        <v>11</v>
      </c>
      <c r="D39" s="196" t="s">
        <v>89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8"/>
    </row>
    <row r="40" spans="1:23" s="26" customFormat="1" ht="15.75" x14ac:dyDescent="0.25">
      <c r="A40" s="195"/>
      <c r="B40" s="195"/>
      <c r="C40" s="195"/>
      <c r="D40" s="199" t="s">
        <v>97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1"/>
    </row>
    <row r="41" spans="1:23" s="26" customFormat="1" ht="19.5" customHeight="1" x14ac:dyDescent="0.2">
      <c r="A41" s="195"/>
      <c r="B41" s="195"/>
      <c r="C41" s="195"/>
      <c r="D41" s="190" t="s">
        <v>108</v>
      </c>
      <c r="E41" s="191"/>
      <c r="F41" s="192"/>
      <c r="G41" s="191" t="s">
        <v>109</v>
      </c>
      <c r="H41" s="191"/>
      <c r="I41" s="192"/>
      <c r="J41" s="191" t="s">
        <v>110</v>
      </c>
      <c r="K41" s="191"/>
      <c r="L41" s="192"/>
      <c r="M41" s="191" t="s">
        <v>111</v>
      </c>
      <c r="N41" s="191"/>
      <c r="O41" s="192"/>
      <c r="P41" s="191" t="s">
        <v>112</v>
      </c>
      <c r="Q41" s="191"/>
      <c r="R41" s="192"/>
    </row>
    <row r="42" spans="1:23" s="26" customFormat="1" ht="38.25" customHeight="1" x14ac:dyDescent="0.2">
      <c r="A42" s="195"/>
      <c r="B42" s="195"/>
      <c r="C42" s="195"/>
      <c r="D42" s="79" t="s">
        <v>87</v>
      </c>
      <c r="E42" s="79" t="s">
        <v>88</v>
      </c>
      <c r="F42" s="79" t="s">
        <v>86</v>
      </c>
      <c r="G42" s="79" t="s">
        <v>87</v>
      </c>
      <c r="H42" s="79" t="s">
        <v>88</v>
      </c>
      <c r="I42" s="79" t="s">
        <v>86</v>
      </c>
      <c r="J42" s="79" t="s">
        <v>87</v>
      </c>
      <c r="K42" s="79" t="s">
        <v>88</v>
      </c>
      <c r="L42" s="79" t="s">
        <v>86</v>
      </c>
      <c r="M42" s="79" t="s">
        <v>87</v>
      </c>
      <c r="N42" s="79" t="s">
        <v>88</v>
      </c>
      <c r="O42" s="79" t="s">
        <v>86</v>
      </c>
      <c r="P42" s="79" t="s">
        <v>87</v>
      </c>
      <c r="Q42" s="79" t="s">
        <v>88</v>
      </c>
      <c r="R42" s="79" t="s">
        <v>86</v>
      </c>
    </row>
    <row r="43" spans="1:23" s="26" customFormat="1" ht="19.5" customHeight="1" x14ac:dyDescent="0.2">
      <c r="A43" s="79"/>
      <c r="B43" s="79"/>
      <c r="C43" s="79"/>
      <c r="D43" s="176" t="s">
        <v>96</v>
      </c>
      <c r="E43" s="177"/>
      <c r="F43" s="178"/>
      <c r="G43" s="176" t="s">
        <v>96</v>
      </c>
      <c r="H43" s="177"/>
      <c r="I43" s="178"/>
      <c r="J43" s="176" t="s">
        <v>96</v>
      </c>
      <c r="K43" s="177"/>
      <c r="L43" s="178"/>
      <c r="M43" s="176" t="s">
        <v>96</v>
      </c>
      <c r="N43" s="177"/>
      <c r="O43" s="178"/>
      <c r="P43" s="176" t="s">
        <v>96</v>
      </c>
      <c r="Q43" s="177"/>
      <c r="R43" s="178"/>
      <c r="T43" s="90"/>
    </row>
    <row r="44" spans="1:23" s="27" customFormat="1" ht="15" x14ac:dyDescent="0.2">
      <c r="A44" s="88">
        <v>1</v>
      </c>
      <c r="B44" s="88">
        <v>2</v>
      </c>
      <c r="C44" s="89">
        <v>3</v>
      </c>
      <c r="D44" s="88">
        <v>4</v>
      </c>
      <c r="E44" s="88">
        <v>5</v>
      </c>
      <c r="F44" s="88">
        <v>6</v>
      </c>
      <c r="G44" s="88">
        <v>7</v>
      </c>
      <c r="H44" s="88">
        <f>G44+1</f>
        <v>8</v>
      </c>
      <c r="I44" s="88">
        <f>H44+1</f>
        <v>9</v>
      </c>
      <c r="J44" s="88">
        <v>10</v>
      </c>
      <c r="K44" s="88">
        <f t="shared" ref="K44:R44" si="47">J44+1</f>
        <v>11</v>
      </c>
      <c r="L44" s="88">
        <f t="shared" si="47"/>
        <v>12</v>
      </c>
      <c r="M44" s="88">
        <f t="shared" si="47"/>
        <v>13</v>
      </c>
      <c r="N44" s="88">
        <f t="shared" si="47"/>
        <v>14</v>
      </c>
      <c r="O44" s="88">
        <f t="shared" si="47"/>
        <v>15</v>
      </c>
      <c r="P44" s="88">
        <f t="shared" si="47"/>
        <v>16</v>
      </c>
      <c r="Q44" s="88">
        <f t="shared" si="47"/>
        <v>17</v>
      </c>
      <c r="R44" s="88">
        <f t="shared" si="47"/>
        <v>18</v>
      </c>
    </row>
    <row r="45" spans="1:23" s="27" customFormat="1" ht="17.25" customHeight="1" x14ac:dyDescent="0.2">
      <c r="A45" s="41" t="s">
        <v>3</v>
      </c>
      <c r="B45" s="77" t="s">
        <v>47</v>
      </c>
      <c r="C45" s="78" t="s">
        <v>48</v>
      </c>
      <c r="D45" s="41">
        <f t="shared" ref="D45:F45" si="48">D46+D47</f>
        <v>8030.6274999999987</v>
      </c>
      <c r="E45" s="41">
        <f t="shared" si="48"/>
        <v>8030.6274999999987</v>
      </c>
      <c r="F45" s="41">
        <f t="shared" si="48"/>
        <v>16061.254999999997</v>
      </c>
      <c r="G45" s="41">
        <f t="shared" ref="G45:R45" si="49">G46+G47</f>
        <v>8030.6274999999987</v>
      </c>
      <c r="H45" s="41">
        <f t="shared" si="49"/>
        <v>8030.6274999999987</v>
      </c>
      <c r="I45" s="41">
        <f t="shared" si="49"/>
        <v>16061.254999999997</v>
      </c>
      <c r="J45" s="41">
        <f t="shared" si="49"/>
        <v>8030.6274999999987</v>
      </c>
      <c r="K45" s="41">
        <f t="shared" si="49"/>
        <v>8030.6274999999987</v>
      </c>
      <c r="L45" s="41">
        <f t="shared" si="49"/>
        <v>16061.254999999997</v>
      </c>
      <c r="M45" s="41">
        <f t="shared" si="49"/>
        <v>8030.6274999999987</v>
      </c>
      <c r="N45" s="41">
        <f t="shared" si="49"/>
        <v>8030.6274999999987</v>
      </c>
      <c r="O45" s="41">
        <f t="shared" si="49"/>
        <v>16061.254999999997</v>
      </c>
      <c r="P45" s="41">
        <f t="shared" si="49"/>
        <v>8030.6274999999987</v>
      </c>
      <c r="Q45" s="41">
        <f t="shared" si="49"/>
        <v>8030.6274999999987</v>
      </c>
      <c r="R45" s="41">
        <f t="shared" si="49"/>
        <v>16061.254999999997</v>
      </c>
      <c r="T45" s="39"/>
      <c r="U45" s="39"/>
    </row>
    <row r="46" spans="1:23" s="27" customFormat="1" ht="15" x14ac:dyDescent="0.2">
      <c r="A46" s="79" t="s">
        <v>14</v>
      </c>
      <c r="B46" s="80" t="s">
        <v>49</v>
      </c>
      <c r="C46" s="78" t="s">
        <v>48</v>
      </c>
      <c r="D46" s="42">
        <f>[1]Кон!$M$13/2</f>
        <v>8030.6274999999987</v>
      </c>
      <c r="E46" s="42">
        <f>D46</f>
        <v>8030.6274999999987</v>
      </c>
      <c r="F46" s="42">
        <f>D46+E46</f>
        <v>16061.254999999997</v>
      </c>
      <c r="G46" s="42">
        <f>D46</f>
        <v>8030.6274999999987</v>
      </c>
      <c r="H46" s="42">
        <f>E46</f>
        <v>8030.6274999999987</v>
      </c>
      <c r="I46" s="42">
        <f>G46+H46</f>
        <v>16061.254999999997</v>
      </c>
      <c r="J46" s="42">
        <f>G46</f>
        <v>8030.6274999999987</v>
      </c>
      <c r="K46" s="42">
        <f>H46</f>
        <v>8030.6274999999987</v>
      </c>
      <c r="L46" s="42">
        <f>J46+K46</f>
        <v>16061.254999999997</v>
      </c>
      <c r="M46" s="42">
        <f>J46</f>
        <v>8030.6274999999987</v>
      </c>
      <c r="N46" s="42">
        <f>K46</f>
        <v>8030.6274999999987</v>
      </c>
      <c r="O46" s="42">
        <f>M46+N46</f>
        <v>16061.254999999997</v>
      </c>
      <c r="P46" s="42">
        <f>M46</f>
        <v>8030.6274999999987</v>
      </c>
      <c r="Q46" s="42">
        <f>N46</f>
        <v>8030.6274999999987</v>
      </c>
      <c r="R46" s="42">
        <f>P46+Q46</f>
        <v>16061.254999999997</v>
      </c>
    </row>
    <row r="47" spans="1:23" s="27" customFormat="1" ht="15" x14ac:dyDescent="0.2">
      <c r="A47" s="79" t="s">
        <v>15</v>
      </c>
      <c r="B47" s="81" t="s">
        <v>50</v>
      </c>
      <c r="C47" s="78" t="s">
        <v>48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23" s="27" customFormat="1" ht="15" x14ac:dyDescent="0.2">
      <c r="A48" s="41" t="s">
        <v>4</v>
      </c>
      <c r="B48" s="77" t="s">
        <v>51</v>
      </c>
      <c r="C48" s="78" t="s">
        <v>48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22" s="27" customFormat="1" ht="18.75" customHeight="1" x14ac:dyDescent="0.2">
      <c r="A49" s="79" t="s">
        <v>5</v>
      </c>
      <c r="B49" s="82" t="s">
        <v>52</v>
      </c>
      <c r="C49" s="78" t="s">
        <v>48</v>
      </c>
      <c r="D49" s="42">
        <f>ROUND([1]Кон!$M$15/2,3)</f>
        <v>1.552</v>
      </c>
      <c r="E49" s="42">
        <f>D49</f>
        <v>1.552</v>
      </c>
      <c r="F49" s="42">
        <f>D49+E49</f>
        <v>3.1040000000000001</v>
      </c>
      <c r="G49" s="42">
        <f>D49</f>
        <v>1.552</v>
      </c>
      <c r="H49" s="42">
        <f>E49</f>
        <v>1.552</v>
      </c>
      <c r="I49" s="42">
        <f>G49+H49</f>
        <v>3.1040000000000001</v>
      </c>
      <c r="J49" s="42">
        <f>G49</f>
        <v>1.552</v>
      </c>
      <c r="K49" s="42">
        <f>H49</f>
        <v>1.552</v>
      </c>
      <c r="L49" s="42">
        <f>J49+K49</f>
        <v>3.1040000000000001</v>
      </c>
      <c r="M49" s="42">
        <f>J49</f>
        <v>1.552</v>
      </c>
      <c r="N49" s="42">
        <f>K49</f>
        <v>1.552</v>
      </c>
      <c r="O49" s="42">
        <f>M49+N49</f>
        <v>3.1040000000000001</v>
      </c>
      <c r="P49" s="42">
        <f>M49</f>
        <v>1.552</v>
      </c>
      <c r="Q49" s="42">
        <f>N49</f>
        <v>1.552</v>
      </c>
      <c r="R49" s="42">
        <f>P49+Q49</f>
        <v>3.1040000000000001</v>
      </c>
    </row>
    <row r="50" spans="1:22" s="27" customFormat="1" ht="15" x14ac:dyDescent="0.2">
      <c r="A50" s="79" t="s">
        <v>6</v>
      </c>
      <c r="B50" s="82" t="s">
        <v>53</v>
      </c>
      <c r="C50" s="78" t="s">
        <v>48</v>
      </c>
      <c r="D50" s="42">
        <f t="shared" ref="D50:F50" si="50">D45+D48-D49</f>
        <v>8029.075499999999</v>
      </c>
      <c r="E50" s="42">
        <f t="shared" si="50"/>
        <v>8029.075499999999</v>
      </c>
      <c r="F50" s="42">
        <f t="shared" si="50"/>
        <v>16058.150999999998</v>
      </c>
      <c r="G50" s="42">
        <f t="shared" ref="G50:R50" si="51">G45+G48-G49</f>
        <v>8029.075499999999</v>
      </c>
      <c r="H50" s="42">
        <f t="shared" si="51"/>
        <v>8029.075499999999</v>
      </c>
      <c r="I50" s="42">
        <f t="shared" si="51"/>
        <v>16058.150999999998</v>
      </c>
      <c r="J50" s="42">
        <f t="shared" si="51"/>
        <v>8029.075499999999</v>
      </c>
      <c r="K50" s="42">
        <f t="shared" si="51"/>
        <v>8029.075499999999</v>
      </c>
      <c r="L50" s="42">
        <f t="shared" si="51"/>
        <v>16058.150999999998</v>
      </c>
      <c r="M50" s="42">
        <f t="shared" si="51"/>
        <v>8029.075499999999</v>
      </c>
      <c r="N50" s="42">
        <f t="shared" si="51"/>
        <v>8029.075499999999</v>
      </c>
      <c r="O50" s="42">
        <f t="shared" si="51"/>
        <v>16058.150999999998</v>
      </c>
      <c r="P50" s="42">
        <f t="shared" si="51"/>
        <v>8029.075499999999</v>
      </c>
      <c r="Q50" s="42">
        <f t="shared" si="51"/>
        <v>8029.075499999999</v>
      </c>
      <c r="R50" s="42">
        <f t="shared" si="51"/>
        <v>16058.150999999998</v>
      </c>
    </row>
    <row r="51" spans="1:22" s="27" customFormat="1" ht="15" x14ac:dyDescent="0.2">
      <c r="A51" s="79" t="s">
        <v>54</v>
      </c>
      <c r="B51" s="82" t="s">
        <v>55</v>
      </c>
      <c r="C51" s="78" t="s">
        <v>48</v>
      </c>
      <c r="D51" s="42">
        <f t="shared" ref="D51:F51" si="52">D52+D53</f>
        <v>321.16300000000001</v>
      </c>
      <c r="E51" s="42">
        <f t="shared" si="52"/>
        <v>321.16300000000001</v>
      </c>
      <c r="F51" s="42">
        <f t="shared" si="52"/>
        <v>642.32600000000002</v>
      </c>
      <c r="G51" s="42">
        <f t="shared" ref="G51:R51" si="53">G52+G53</f>
        <v>321.16300000000001</v>
      </c>
      <c r="H51" s="42">
        <f t="shared" si="53"/>
        <v>321.16300000000001</v>
      </c>
      <c r="I51" s="42">
        <f t="shared" si="53"/>
        <v>642.32600000000002</v>
      </c>
      <c r="J51" s="42">
        <f t="shared" si="53"/>
        <v>321.16300000000001</v>
      </c>
      <c r="K51" s="42">
        <f t="shared" si="53"/>
        <v>321.16300000000001</v>
      </c>
      <c r="L51" s="42">
        <f t="shared" si="53"/>
        <v>642.32600000000002</v>
      </c>
      <c r="M51" s="42">
        <f t="shared" si="53"/>
        <v>321.16300000000001</v>
      </c>
      <c r="N51" s="42">
        <f t="shared" si="53"/>
        <v>321.16300000000001</v>
      </c>
      <c r="O51" s="42">
        <f t="shared" si="53"/>
        <v>642.32600000000002</v>
      </c>
      <c r="P51" s="42">
        <f t="shared" si="53"/>
        <v>321.16300000000001</v>
      </c>
      <c r="Q51" s="42">
        <f t="shared" si="53"/>
        <v>321.16300000000001</v>
      </c>
      <c r="R51" s="42">
        <f t="shared" si="53"/>
        <v>642.32600000000002</v>
      </c>
    </row>
    <row r="52" spans="1:22" s="27" customFormat="1" ht="18" customHeight="1" x14ac:dyDescent="0.2">
      <c r="A52" s="79" t="s">
        <v>56</v>
      </c>
      <c r="B52" s="80" t="s">
        <v>57</v>
      </c>
      <c r="C52" s="78" t="s">
        <v>48</v>
      </c>
      <c r="D52" s="42">
        <f>ROUND([1]Кон!$M$18/2,3)</f>
        <v>321.16300000000001</v>
      </c>
      <c r="E52" s="42">
        <f t="shared" ref="E52" si="54">D52</f>
        <v>321.16300000000001</v>
      </c>
      <c r="F52" s="42">
        <f>D52+E52</f>
        <v>642.32600000000002</v>
      </c>
      <c r="G52" s="42">
        <f>D52</f>
        <v>321.16300000000001</v>
      </c>
      <c r="H52" s="42">
        <f>E52</f>
        <v>321.16300000000001</v>
      </c>
      <c r="I52" s="42">
        <f>G52+H52</f>
        <v>642.32600000000002</v>
      </c>
      <c r="J52" s="42">
        <f>G52</f>
        <v>321.16300000000001</v>
      </c>
      <c r="K52" s="42">
        <f>H52</f>
        <v>321.16300000000001</v>
      </c>
      <c r="L52" s="42">
        <f>J52+K52</f>
        <v>642.32600000000002</v>
      </c>
      <c r="M52" s="42">
        <f>J52</f>
        <v>321.16300000000001</v>
      </c>
      <c r="N52" s="42">
        <f>K52</f>
        <v>321.16300000000001</v>
      </c>
      <c r="O52" s="42">
        <f>M52+N52</f>
        <v>642.32600000000002</v>
      </c>
      <c r="P52" s="42">
        <f>M52</f>
        <v>321.16300000000001</v>
      </c>
      <c r="Q52" s="42">
        <f>N52</f>
        <v>321.16300000000001</v>
      </c>
      <c r="R52" s="42">
        <f>P52+Q52</f>
        <v>642.32600000000002</v>
      </c>
    </row>
    <row r="53" spans="1:22" s="27" customFormat="1" ht="18" customHeight="1" x14ac:dyDescent="0.2">
      <c r="A53" s="79" t="s">
        <v>58</v>
      </c>
      <c r="B53" s="80" t="s">
        <v>59</v>
      </c>
      <c r="C53" s="78" t="s">
        <v>48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22" s="28" customFormat="1" ht="18" customHeight="1" x14ac:dyDescent="0.2">
      <c r="A54" s="41" t="s">
        <v>60</v>
      </c>
      <c r="B54" s="77" t="s">
        <v>61</v>
      </c>
      <c r="C54" s="83" t="s">
        <v>48</v>
      </c>
      <c r="D54" s="43">
        <f t="shared" ref="D54:F54" si="55">D50-D51</f>
        <v>7707.9124999999985</v>
      </c>
      <c r="E54" s="43">
        <f t="shared" si="55"/>
        <v>7707.9124999999985</v>
      </c>
      <c r="F54" s="43">
        <f t="shared" si="55"/>
        <v>15415.824999999997</v>
      </c>
      <c r="G54" s="43">
        <f t="shared" ref="G54:R54" si="56">G50-G51</f>
        <v>7707.9124999999985</v>
      </c>
      <c r="H54" s="43">
        <f t="shared" si="56"/>
        <v>7707.9124999999985</v>
      </c>
      <c r="I54" s="43">
        <f t="shared" si="56"/>
        <v>15415.824999999997</v>
      </c>
      <c r="J54" s="43">
        <f t="shared" si="56"/>
        <v>7707.9124999999985</v>
      </c>
      <c r="K54" s="43">
        <f t="shared" si="56"/>
        <v>7707.9124999999985</v>
      </c>
      <c r="L54" s="43">
        <f t="shared" si="56"/>
        <v>15415.824999999997</v>
      </c>
      <c r="M54" s="43">
        <f t="shared" si="56"/>
        <v>7707.9124999999985</v>
      </c>
      <c r="N54" s="43">
        <f t="shared" si="56"/>
        <v>7707.9124999999985</v>
      </c>
      <c r="O54" s="43">
        <f t="shared" si="56"/>
        <v>15415.824999999997</v>
      </c>
      <c r="P54" s="43">
        <f t="shared" si="56"/>
        <v>7707.9124999999985</v>
      </c>
      <c r="Q54" s="43">
        <f t="shared" si="56"/>
        <v>7707.9124999999985</v>
      </c>
      <c r="R54" s="43">
        <f t="shared" si="56"/>
        <v>15415.824999999997</v>
      </c>
      <c r="T54" s="40"/>
      <c r="U54" s="40"/>
    </row>
    <row r="55" spans="1:22" s="27" customFormat="1" ht="18.75" customHeight="1" x14ac:dyDescent="0.2">
      <c r="A55" s="79" t="s">
        <v>62</v>
      </c>
      <c r="B55" s="82" t="s">
        <v>63</v>
      </c>
      <c r="C55" s="78" t="s">
        <v>48</v>
      </c>
      <c r="D55" s="42">
        <f t="shared" ref="D55:F55" si="57">D56+D57+D58</f>
        <v>4268.6990000000005</v>
      </c>
      <c r="E55" s="42">
        <f t="shared" si="57"/>
        <v>4268.6990000000005</v>
      </c>
      <c r="F55" s="42">
        <f t="shared" si="57"/>
        <v>8537.398000000001</v>
      </c>
      <c r="G55" s="42">
        <f t="shared" ref="G55:R55" si="58">G56+G57+G58</f>
        <v>4268.6990000000005</v>
      </c>
      <c r="H55" s="42">
        <f t="shared" si="58"/>
        <v>4268.6990000000005</v>
      </c>
      <c r="I55" s="42">
        <f t="shared" si="58"/>
        <v>8537.398000000001</v>
      </c>
      <c r="J55" s="42">
        <f t="shared" si="58"/>
        <v>4268.6990000000005</v>
      </c>
      <c r="K55" s="42">
        <f t="shared" si="58"/>
        <v>4268.6990000000005</v>
      </c>
      <c r="L55" s="42">
        <f t="shared" si="58"/>
        <v>8537.398000000001</v>
      </c>
      <c r="M55" s="42">
        <f t="shared" si="58"/>
        <v>4268.6990000000005</v>
      </c>
      <c r="N55" s="42">
        <f t="shared" si="58"/>
        <v>4268.6990000000005</v>
      </c>
      <c r="O55" s="42">
        <f t="shared" si="58"/>
        <v>8537.398000000001</v>
      </c>
      <c r="P55" s="42">
        <f t="shared" si="58"/>
        <v>4268.6990000000005</v>
      </c>
      <c r="Q55" s="42">
        <f t="shared" si="58"/>
        <v>4268.6990000000005</v>
      </c>
      <c r="R55" s="42">
        <f t="shared" si="58"/>
        <v>8537.398000000001</v>
      </c>
      <c r="T55" s="39"/>
      <c r="U55" s="39"/>
    </row>
    <row r="56" spans="1:22" s="27" customFormat="1" ht="18" customHeight="1" x14ac:dyDescent="0.2">
      <c r="A56" s="79" t="s">
        <v>64</v>
      </c>
      <c r="B56" s="80" t="s">
        <v>65</v>
      </c>
      <c r="C56" s="78" t="s">
        <v>48</v>
      </c>
      <c r="D56" s="42">
        <f>2315.545/2</f>
        <v>1157.7725</v>
      </c>
      <c r="E56" s="42">
        <f t="shared" ref="E56:E58" si="59">D56</f>
        <v>1157.7725</v>
      </c>
      <c r="F56" s="42">
        <f>D56+E56</f>
        <v>2315.5450000000001</v>
      </c>
      <c r="G56" s="42">
        <f t="shared" ref="G56:G58" si="60">D56</f>
        <v>1157.7725</v>
      </c>
      <c r="H56" s="42">
        <f t="shared" ref="H56:H58" si="61">E56</f>
        <v>1157.7725</v>
      </c>
      <c r="I56" s="42">
        <f>G56+H56</f>
        <v>2315.5450000000001</v>
      </c>
      <c r="J56" s="42">
        <f t="shared" ref="J56:J58" si="62">G56</f>
        <v>1157.7725</v>
      </c>
      <c r="K56" s="42">
        <f t="shared" ref="K56:K58" si="63">H56</f>
        <v>1157.7725</v>
      </c>
      <c r="L56" s="42">
        <f>J56+K56</f>
        <v>2315.5450000000001</v>
      </c>
      <c r="M56" s="42">
        <f t="shared" ref="M56:M58" si="64">J56</f>
        <v>1157.7725</v>
      </c>
      <c r="N56" s="42">
        <f t="shared" ref="N56:N58" si="65">K56</f>
        <v>1157.7725</v>
      </c>
      <c r="O56" s="42">
        <f>M56+N56</f>
        <v>2315.5450000000001</v>
      </c>
      <c r="P56" s="42">
        <f t="shared" ref="P56:P58" si="66">M56</f>
        <v>1157.7725</v>
      </c>
      <c r="Q56" s="42">
        <f t="shared" ref="Q56:Q58" si="67">N56</f>
        <v>1157.7725</v>
      </c>
      <c r="R56" s="42">
        <f>P56+Q56</f>
        <v>2315.5450000000001</v>
      </c>
      <c r="T56" s="39"/>
      <c r="U56" s="39"/>
      <c r="V56" s="39"/>
    </row>
    <row r="57" spans="1:22" s="27" customFormat="1" ht="15" x14ac:dyDescent="0.2">
      <c r="A57" s="79" t="s">
        <v>66</v>
      </c>
      <c r="B57" s="80" t="s">
        <v>67</v>
      </c>
      <c r="C57" s="78" t="s">
        <v>48</v>
      </c>
      <c r="D57" s="42">
        <f>6069.156/2</f>
        <v>3034.578</v>
      </c>
      <c r="E57" s="42">
        <f t="shared" si="59"/>
        <v>3034.578</v>
      </c>
      <c r="F57" s="42">
        <f>D57+E57</f>
        <v>6069.1559999999999</v>
      </c>
      <c r="G57" s="42">
        <f t="shared" si="60"/>
        <v>3034.578</v>
      </c>
      <c r="H57" s="42">
        <f t="shared" si="61"/>
        <v>3034.578</v>
      </c>
      <c r="I57" s="42">
        <f>G57+H57</f>
        <v>6069.1559999999999</v>
      </c>
      <c r="J57" s="42">
        <f t="shared" si="62"/>
        <v>3034.578</v>
      </c>
      <c r="K57" s="42">
        <f t="shared" si="63"/>
        <v>3034.578</v>
      </c>
      <c r="L57" s="42">
        <f>J57+K57</f>
        <v>6069.1559999999999</v>
      </c>
      <c r="M57" s="42">
        <f t="shared" si="64"/>
        <v>3034.578</v>
      </c>
      <c r="N57" s="42">
        <f t="shared" si="65"/>
        <v>3034.578</v>
      </c>
      <c r="O57" s="42">
        <f>M57+N57</f>
        <v>6069.1559999999999</v>
      </c>
      <c r="P57" s="42">
        <f t="shared" si="66"/>
        <v>3034.578</v>
      </c>
      <c r="Q57" s="42">
        <f t="shared" si="67"/>
        <v>3034.578</v>
      </c>
      <c r="R57" s="42">
        <f>P57+Q57</f>
        <v>6069.1559999999999</v>
      </c>
      <c r="T57" s="39"/>
      <c r="U57" s="39"/>
      <c r="V57" s="39"/>
    </row>
    <row r="58" spans="1:22" s="27" customFormat="1" ht="15" x14ac:dyDescent="0.2">
      <c r="A58" s="79" t="s">
        <v>68</v>
      </c>
      <c r="B58" s="80" t="s">
        <v>69</v>
      </c>
      <c r="C58" s="78" t="s">
        <v>48</v>
      </c>
      <c r="D58" s="42">
        <f>152.697/2</f>
        <v>76.348500000000001</v>
      </c>
      <c r="E58" s="42">
        <f t="shared" si="59"/>
        <v>76.348500000000001</v>
      </c>
      <c r="F58" s="42">
        <f>D58+E58</f>
        <v>152.697</v>
      </c>
      <c r="G58" s="42">
        <f t="shared" si="60"/>
        <v>76.348500000000001</v>
      </c>
      <c r="H58" s="42">
        <f t="shared" si="61"/>
        <v>76.348500000000001</v>
      </c>
      <c r="I58" s="42">
        <f>G58+H58</f>
        <v>152.697</v>
      </c>
      <c r="J58" s="42">
        <f t="shared" si="62"/>
        <v>76.348500000000001</v>
      </c>
      <c r="K58" s="42">
        <f t="shared" si="63"/>
        <v>76.348500000000001</v>
      </c>
      <c r="L58" s="42">
        <f>J58+K58</f>
        <v>152.697</v>
      </c>
      <c r="M58" s="42">
        <f t="shared" si="64"/>
        <v>76.348500000000001</v>
      </c>
      <c r="N58" s="42">
        <f t="shared" si="65"/>
        <v>76.348500000000001</v>
      </c>
      <c r="O58" s="42">
        <f>M58+N58</f>
        <v>152.697</v>
      </c>
      <c r="P58" s="42">
        <f t="shared" si="66"/>
        <v>76.348500000000001</v>
      </c>
      <c r="Q58" s="42">
        <f t="shared" si="67"/>
        <v>76.348500000000001</v>
      </c>
      <c r="R58" s="42">
        <f>P58+Q58</f>
        <v>152.697</v>
      </c>
      <c r="T58" s="39"/>
      <c r="U58" s="39"/>
      <c r="V58" s="39"/>
    </row>
    <row r="59" spans="1:22" s="27" customFormat="1" ht="14.25" x14ac:dyDescent="0.2">
      <c r="A59" s="41" t="s">
        <v>70</v>
      </c>
      <c r="B59" s="77" t="s">
        <v>71</v>
      </c>
      <c r="C59" s="78" t="s">
        <v>48</v>
      </c>
      <c r="D59" s="43">
        <f t="shared" ref="D59:F59" si="68">D54-D55</f>
        <v>3439.213499999998</v>
      </c>
      <c r="E59" s="43">
        <f t="shared" si="68"/>
        <v>3439.213499999998</v>
      </c>
      <c r="F59" s="43">
        <f t="shared" si="68"/>
        <v>6878.426999999996</v>
      </c>
      <c r="G59" s="43">
        <f t="shared" ref="G59:R59" si="69">G54-G55</f>
        <v>3439.213499999998</v>
      </c>
      <c r="H59" s="43">
        <f t="shared" si="69"/>
        <v>3439.213499999998</v>
      </c>
      <c r="I59" s="43">
        <f t="shared" si="69"/>
        <v>6878.426999999996</v>
      </c>
      <c r="J59" s="43">
        <f t="shared" si="69"/>
        <v>3439.213499999998</v>
      </c>
      <c r="K59" s="43">
        <f t="shared" si="69"/>
        <v>3439.213499999998</v>
      </c>
      <c r="L59" s="43">
        <f t="shared" si="69"/>
        <v>6878.426999999996</v>
      </c>
      <c r="M59" s="43">
        <f t="shared" si="69"/>
        <v>3439.213499999998</v>
      </c>
      <c r="N59" s="43">
        <f t="shared" si="69"/>
        <v>3439.213499999998</v>
      </c>
      <c r="O59" s="43">
        <f t="shared" si="69"/>
        <v>6878.426999999996</v>
      </c>
      <c r="P59" s="43">
        <f t="shared" si="69"/>
        <v>3439.213499999998</v>
      </c>
      <c r="Q59" s="43">
        <f t="shared" si="69"/>
        <v>3439.213499999998</v>
      </c>
      <c r="R59" s="43">
        <f t="shared" si="69"/>
        <v>6878.426999999996</v>
      </c>
    </row>
    <row r="60" spans="1:22" s="27" customFormat="1" ht="15" x14ac:dyDescent="0.2">
      <c r="A60" s="41"/>
      <c r="B60" s="84" t="s">
        <v>72</v>
      </c>
      <c r="C60" s="78"/>
      <c r="D60" s="42">
        <f t="shared" ref="D60:F60" si="70">D61+D68+D71</f>
        <v>3439.2134999999998</v>
      </c>
      <c r="E60" s="42">
        <f t="shared" si="70"/>
        <v>3439.2134999999998</v>
      </c>
      <c r="F60" s="42">
        <f t="shared" si="70"/>
        <v>6878.4269999999997</v>
      </c>
      <c r="G60" s="42">
        <f t="shared" ref="G60:R60" si="71">G61+G68+G71</f>
        <v>3439.2134999999998</v>
      </c>
      <c r="H60" s="42">
        <f t="shared" si="71"/>
        <v>3439.2134999999998</v>
      </c>
      <c r="I60" s="42">
        <f t="shared" si="71"/>
        <v>6878.4269999999997</v>
      </c>
      <c r="J60" s="42">
        <f t="shared" si="71"/>
        <v>3439.2134999999998</v>
      </c>
      <c r="K60" s="42">
        <f t="shared" si="71"/>
        <v>3439.2134999999998</v>
      </c>
      <c r="L60" s="42">
        <f t="shared" si="71"/>
        <v>6878.4269999999997</v>
      </c>
      <c r="M60" s="42">
        <f t="shared" si="71"/>
        <v>3439.2134999999998</v>
      </c>
      <c r="N60" s="42">
        <f t="shared" si="71"/>
        <v>3439.2134999999998</v>
      </c>
      <c r="O60" s="42">
        <f t="shared" si="71"/>
        <v>6878.4269999999997</v>
      </c>
      <c r="P60" s="42">
        <f t="shared" si="71"/>
        <v>3439.2134999999998</v>
      </c>
      <c r="Q60" s="42">
        <f t="shared" si="71"/>
        <v>3439.2134999999998</v>
      </c>
      <c r="R60" s="42">
        <f t="shared" si="71"/>
        <v>6878.4269999999997</v>
      </c>
    </row>
    <row r="61" spans="1:22" s="28" customFormat="1" ht="14.25" x14ac:dyDescent="0.2">
      <c r="A61" s="41" t="s">
        <v>73</v>
      </c>
      <c r="B61" s="77" t="s">
        <v>74</v>
      </c>
      <c r="C61" s="83" t="s">
        <v>48</v>
      </c>
      <c r="D61" s="43">
        <f t="shared" ref="D61:F61" si="72">D62+D65</f>
        <v>2981.511</v>
      </c>
      <c r="E61" s="43">
        <f t="shared" si="72"/>
        <v>2981.511</v>
      </c>
      <c r="F61" s="43">
        <f t="shared" si="72"/>
        <v>5963.0219999999999</v>
      </c>
      <c r="G61" s="43">
        <f t="shared" ref="G61:R61" si="73">G62+G65</f>
        <v>2981.511</v>
      </c>
      <c r="H61" s="43">
        <f t="shared" si="73"/>
        <v>2981.511</v>
      </c>
      <c r="I61" s="43">
        <f t="shared" si="73"/>
        <v>5963.0219999999999</v>
      </c>
      <c r="J61" s="43">
        <f t="shared" si="73"/>
        <v>2981.511</v>
      </c>
      <c r="K61" s="43">
        <f t="shared" si="73"/>
        <v>2981.511</v>
      </c>
      <c r="L61" s="43">
        <f t="shared" si="73"/>
        <v>5963.0219999999999</v>
      </c>
      <c r="M61" s="43">
        <f t="shared" si="73"/>
        <v>2981.511</v>
      </c>
      <c r="N61" s="43">
        <f t="shared" si="73"/>
        <v>2981.511</v>
      </c>
      <c r="O61" s="43">
        <f t="shared" si="73"/>
        <v>5963.0219999999999</v>
      </c>
      <c r="P61" s="43">
        <f t="shared" si="73"/>
        <v>2981.511</v>
      </c>
      <c r="Q61" s="43">
        <f t="shared" si="73"/>
        <v>2981.511</v>
      </c>
      <c r="R61" s="43">
        <f t="shared" si="73"/>
        <v>5963.0219999999999</v>
      </c>
      <c r="T61" s="39"/>
      <c r="U61" s="39"/>
      <c r="V61" s="27"/>
    </row>
    <row r="62" spans="1:22" s="27" customFormat="1" ht="15.75" customHeight="1" x14ac:dyDescent="0.2">
      <c r="A62" s="79"/>
      <c r="B62" s="80" t="s">
        <v>75</v>
      </c>
      <c r="C62" s="78" t="s">
        <v>48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22" s="27" customFormat="1" ht="15" x14ac:dyDescent="0.2">
      <c r="A63" s="79"/>
      <c r="B63" s="81" t="s">
        <v>76</v>
      </c>
      <c r="C63" s="78" t="s">
        <v>48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22" s="27" customFormat="1" ht="15" x14ac:dyDescent="0.2">
      <c r="A64" s="79"/>
      <c r="B64" s="81" t="s">
        <v>77</v>
      </c>
      <c r="C64" s="78" t="s">
        <v>48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U64" s="39"/>
    </row>
    <row r="65" spans="1:22" s="27" customFormat="1" ht="15" x14ac:dyDescent="0.2">
      <c r="A65" s="79" t="s">
        <v>78</v>
      </c>
      <c r="B65" s="80" t="s">
        <v>79</v>
      </c>
      <c r="C65" s="78" t="s">
        <v>48</v>
      </c>
      <c r="D65" s="42">
        <f t="shared" ref="D65:F65" si="74">D66+D67</f>
        <v>2981.511</v>
      </c>
      <c r="E65" s="42">
        <f t="shared" si="74"/>
        <v>2981.511</v>
      </c>
      <c r="F65" s="42">
        <f t="shared" si="74"/>
        <v>5963.0219999999999</v>
      </c>
      <c r="G65" s="42">
        <f t="shared" ref="G65:R65" si="75">G66+G67</f>
        <v>2981.511</v>
      </c>
      <c r="H65" s="42">
        <f t="shared" si="75"/>
        <v>2981.511</v>
      </c>
      <c r="I65" s="42">
        <f t="shared" si="75"/>
        <v>5963.0219999999999</v>
      </c>
      <c r="J65" s="42">
        <f t="shared" si="75"/>
        <v>2981.511</v>
      </c>
      <c r="K65" s="42">
        <f t="shared" si="75"/>
        <v>2981.511</v>
      </c>
      <c r="L65" s="42">
        <f t="shared" si="75"/>
        <v>5963.0219999999999</v>
      </c>
      <c r="M65" s="42">
        <f t="shared" si="75"/>
        <v>2981.511</v>
      </c>
      <c r="N65" s="42">
        <f t="shared" si="75"/>
        <v>2981.511</v>
      </c>
      <c r="O65" s="42">
        <f t="shared" si="75"/>
        <v>5963.0219999999999</v>
      </c>
      <c r="P65" s="42">
        <f t="shared" si="75"/>
        <v>2981.511</v>
      </c>
      <c r="Q65" s="42">
        <f t="shared" si="75"/>
        <v>2981.511</v>
      </c>
      <c r="R65" s="42">
        <f t="shared" si="75"/>
        <v>5963.0219999999999</v>
      </c>
      <c r="U65" s="39"/>
    </row>
    <row r="66" spans="1:22" s="27" customFormat="1" ht="15" x14ac:dyDescent="0.2">
      <c r="A66" s="79"/>
      <c r="B66" s="81" t="s">
        <v>76</v>
      </c>
      <c r="C66" s="78" t="s">
        <v>48</v>
      </c>
      <c r="D66" s="42">
        <f>ROUND('[2]раздел 2'!$U$66/2,3)</f>
        <v>1487.8340000000001</v>
      </c>
      <c r="E66" s="42">
        <f>D66</f>
        <v>1487.8340000000001</v>
      </c>
      <c r="F66" s="42">
        <f>D66+E66</f>
        <v>2975.6680000000001</v>
      </c>
      <c r="G66" s="42">
        <f t="shared" ref="G66:G67" si="76">D66</f>
        <v>1487.8340000000001</v>
      </c>
      <c r="H66" s="42">
        <f t="shared" ref="H66:H67" si="77">E66</f>
        <v>1487.8340000000001</v>
      </c>
      <c r="I66" s="42">
        <f>G66+H66</f>
        <v>2975.6680000000001</v>
      </c>
      <c r="J66" s="42">
        <f t="shared" ref="J66:J67" si="78">G66</f>
        <v>1487.8340000000001</v>
      </c>
      <c r="K66" s="42">
        <f t="shared" ref="K66:K67" si="79">H66</f>
        <v>1487.8340000000001</v>
      </c>
      <c r="L66" s="42">
        <f>J66+K66</f>
        <v>2975.6680000000001</v>
      </c>
      <c r="M66" s="42">
        <f t="shared" ref="M66:M67" si="80">J66</f>
        <v>1487.8340000000001</v>
      </c>
      <c r="N66" s="42">
        <f t="shared" ref="N66:N67" si="81">K66</f>
        <v>1487.8340000000001</v>
      </c>
      <c r="O66" s="42">
        <f>M66+N66</f>
        <v>2975.6680000000001</v>
      </c>
      <c r="P66" s="42">
        <f t="shared" ref="P66:P67" si="82">M66</f>
        <v>1487.8340000000001</v>
      </c>
      <c r="Q66" s="42">
        <f t="shared" ref="Q66:Q67" si="83">N66</f>
        <v>1487.8340000000001</v>
      </c>
      <c r="R66" s="42">
        <f>P66+Q66</f>
        <v>2975.6680000000001</v>
      </c>
      <c r="T66" s="39"/>
    </row>
    <row r="67" spans="1:22" s="27" customFormat="1" ht="15" x14ac:dyDescent="0.2">
      <c r="A67" s="79"/>
      <c r="B67" s="81" t="s">
        <v>77</v>
      </c>
      <c r="C67" s="78" t="s">
        <v>48</v>
      </c>
      <c r="D67" s="42">
        <f>ROUND('[2]раздел 2'!$U$67/2,3)</f>
        <v>1493.6769999999999</v>
      </c>
      <c r="E67" s="42">
        <f>D67</f>
        <v>1493.6769999999999</v>
      </c>
      <c r="F67" s="42">
        <f>D67+E67</f>
        <v>2987.3539999999998</v>
      </c>
      <c r="G67" s="42">
        <f t="shared" si="76"/>
        <v>1493.6769999999999</v>
      </c>
      <c r="H67" s="42">
        <f t="shared" si="77"/>
        <v>1493.6769999999999</v>
      </c>
      <c r="I67" s="42">
        <f>G67+H67</f>
        <v>2987.3539999999998</v>
      </c>
      <c r="J67" s="42">
        <f t="shared" si="78"/>
        <v>1493.6769999999999</v>
      </c>
      <c r="K67" s="42">
        <f t="shared" si="79"/>
        <v>1493.6769999999999</v>
      </c>
      <c r="L67" s="42">
        <f>J67+K67</f>
        <v>2987.3539999999998</v>
      </c>
      <c r="M67" s="42">
        <f t="shared" si="80"/>
        <v>1493.6769999999999</v>
      </c>
      <c r="N67" s="42">
        <f t="shared" si="81"/>
        <v>1493.6769999999999</v>
      </c>
      <c r="O67" s="42">
        <f>M67+N67</f>
        <v>2987.3539999999998</v>
      </c>
      <c r="P67" s="42">
        <f t="shared" si="82"/>
        <v>1493.6769999999999</v>
      </c>
      <c r="Q67" s="42">
        <f t="shared" si="83"/>
        <v>1493.6769999999999</v>
      </c>
      <c r="R67" s="42">
        <f>P67+Q67</f>
        <v>2987.3539999999998</v>
      </c>
      <c r="T67" s="39"/>
    </row>
    <row r="68" spans="1:22" s="28" customFormat="1" ht="14.25" x14ac:dyDescent="0.2">
      <c r="A68" s="41" t="s">
        <v>80</v>
      </c>
      <c r="B68" s="85" t="s">
        <v>81</v>
      </c>
      <c r="C68" s="83" t="s">
        <v>48</v>
      </c>
      <c r="D68" s="43">
        <f t="shared" ref="D68:F68" si="84">D69+D70</f>
        <v>433.10249999999996</v>
      </c>
      <c r="E68" s="43">
        <f t="shared" si="84"/>
        <v>433.10249999999996</v>
      </c>
      <c r="F68" s="43">
        <f t="shared" si="84"/>
        <v>866.20499999999993</v>
      </c>
      <c r="G68" s="43">
        <f t="shared" ref="G68:R68" si="85">G69+G70</f>
        <v>433.10249999999996</v>
      </c>
      <c r="H68" s="43">
        <f t="shared" si="85"/>
        <v>433.10249999999996</v>
      </c>
      <c r="I68" s="43">
        <f t="shared" si="85"/>
        <v>866.20499999999993</v>
      </c>
      <c r="J68" s="43">
        <f t="shared" si="85"/>
        <v>433.10249999999996</v>
      </c>
      <c r="K68" s="43">
        <f t="shared" si="85"/>
        <v>433.10249999999996</v>
      </c>
      <c r="L68" s="43">
        <f t="shared" si="85"/>
        <v>866.20499999999993</v>
      </c>
      <c r="M68" s="43">
        <f t="shared" si="85"/>
        <v>433.10249999999996</v>
      </c>
      <c r="N68" s="43">
        <f t="shared" si="85"/>
        <v>433.10249999999996</v>
      </c>
      <c r="O68" s="43">
        <f t="shared" si="85"/>
        <v>866.20499999999993</v>
      </c>
      <c r="P68" s="43">
        <f t="shared" si="85"/>
        <v>433.10249999999996</v>
      </c>
      <c r="Q68" s="43">
        <f t="shared" si="85"/>
        <v>433.10249999999996</v>
      </c>
      <c r="R68" s="43">
        <f t="shared" si="85"/>
        <v>866.20499999999993</v>
      </c>
      <c r="T68" s="27"/>
      <c r="U68" s="39"/>
      <c r="V68" s="27"/>
    </row>
    <row r="69" spans="1:22" s="27" customFormat="1" ht="15" x14ac:dyDescent="0.2">
      <c r="A69" s="79"/>
      <c r="B69" s="81" t="s">
        <v>76</v>
      </c>
      <c r="C69" s="78" t="s">
        <v>48</v>
      </c>
      <c r="D69" s="42">
        <f>'[2]раздел 2'!$U$69/2</f>
        <v>424.07900182890666</v>
      </c>
      <c r="E69" s="42">
        <f>D69</f>
        <v>424.07900182890666</v>
      </c>
      <c r="F69" s="42">
        <f>D69+E69</f>
        <v>848.15800365781331</v>
      </c>
      <c r="G69" s="42">
        <f t="shared" ref="G69:G70" si="86">D69</f>
        <v>424.07900182890666</v>
      </c>
      <c r="H69" s="42">
        <f t="shared" ref="H69:H70" si="87">E69</f>
        <v>424.07900182890666</v>
      </c>
      <c r="I69" s="42">
        <f>G69+H69</f>
        <v>848.15800365781331</v>
      </c>
      <c r="J69" s="42">
        <f t="shared" ref="J69:J70" si="88">G69</f>
        <v>424.07900182890666</v>
      </c>
      <c r="K69" s="42">
        <f t="shared" ref="K69:K70" si="89">H69</f>
        <v>424.07900182890666</v>
      </c>
      <c r="L69" s="42">
        <f>J69+K69</f>
        <v>848.15800365781331</v>
      </c>
      <c r="M69" s="42">
        <f t="shared" ref="M69:M70" si="90">J69</f>
        <v>424.07900182890666</v>
      </c>
      <c r="N69" s="42">
        <f t="shared" ref="N69:N70" si="91">K69</f>
        <v>424.07900182890666</v>
      </c>
      <c r="O69" s="42">
        <f>M69+N69</f>
        <v>848.15800365781331</v>
      </c>
      <c r="P69" s="42">
        <f t="shared" ref="P69:P70" si="92">M69</f>
        <v>424.07900182890666</v>
      </c>
      <c r="Q69" s="42">
        <f t="shared" ref="Q69:Q70" si="93">N69</f>
        <v>424.07900182890666</v>
      </c>
      <c r="R69" s="42">
        <f>P69+Q69</f>
        <v>848.15800365781331</v>
      </c>
      <c r="T69" s="39"/>
    </row>
    <row r="70" spans="1:22" s="27" customFormat="1" ht="15" x14ac:dyDescent="0.2">
      <c r="A70" s="79"/>
      <c r="B70" s="86" t="s">
        <v>82</v>
      </c>
      <c r="C70" s="78" t="s">
        <v>48</v>
      </c>
      <c r="D70" s="42">
        <f>'[2]раздел 2'!$U$70/2</f>
        <v>9.0234981710932871</v>
      </c>
      <c r="E70" s="42">
        <f t="shared" ref="E70" si="94">D70</f>
        <v>9.0234981710932871</v>
      </c>
      <c r="F70" s="42">
        <f>D70+E70</f>
        <v>18.046996342186574</v>
      </c>
      <c r="G70" s="42">
        <f t="shared" si="86"/>
        <v>9.0234981710932871</v>
      </c>
      <c r="H70" s="42">
        <f t="shared" si="87"/>
        <v>9.0234981710932871</v>
      </c>
      <c r="I70" s="42">
        <f>G70+H70</f>
        <v>18.046996342186574</v>
      </c>
      <c r="J70" s="42">
        <f t="shared" si="88"/>
        <v>9.0234981710932871</v>
      </c>
      <c r="K70" s="42">
        <f t="shared" si="89"/>
        <v>9.0234981710932871</v>
      </c>
      <c r="L70" s="42">
        <f>J70+K70</f>
        <v>18.046996342186574</v>
      </c>
      <c r="M70" s="42">
        <f t="shared" si="90"/>
        <v>9.0234981710932871</v>
      </c>
      <c r="N70" s="42">
        <f t="shared" si="91"/>
        <v>9.0234981710932871</v>
      </c>
      <c r="O70" s="42">
        <f>M70+N70</f>
        <v>18.046996342186574</v>
      </c>
      <c r="P70" s="42">
        <f t="shared" si="92"/>
        <v>9.0234981710932871</v>
      </c>
      <c r="Q70" s="42">
        <f t="shared" si="93"/>
        <v>9.0234981710932871</v>
      </c>
      <c r="R70" s="42">
        <f>P70+Q70</f>
        <v>18.046996342186574</v>
      </c>
      <c r="T70" s="39"/>
      <c r="U70" s="39"/>
    </row>
    <row r="71" spans="1:22" s="28" customFormat="1" ht="14.25" x14ac:dyDescent="0.2">
      <c r="A71" s="41" t="s">
        <v>83</v>
      </c>
      <c r="B71" s="85" t="s">
        <v>0</v>
      </c>
      <c r="C71" s="83" t="s">
        <v>48</v>
      </c>
      <c r="D71" s="43">
        <f t="shared" ref="D71:F71" si="95">D72+D73</f>
        <v>24.6</v>
      </c>
      <c r="E71" s="43">
        <f t="shared" si="95"/>
        <v>24.6</v>
      </c>
      <c r="F71" s="43">
        <f t="shared" si="95"/>
        <v>49.2</v>
      </c>
      <c r="G71" s="43">
        <f t="shared" ref="G71:R71" si="96">G72+G73</f>
        <v>24.6</v>
      </c>
      <c r="H71" s="43">
        <f t="shared" si="96"/>
        <v>24.6</v>
      </c>
      <c r="I71" s="43">
        <f t="shared" si="96"/>
        <v>49.2</v>
      </c>
      <c r="J71" s="43">
        <f t="shared" si="96"/>
        <v>24.6</v>
      </c>
      <c r="K71" s="43">
        <f t="shared" si="96"/>
        <v>24.6</v>
      </c>
      <c r="L71" s="43">
        <f t="shared" si="96"/>
        <v>49.2</v>
      </c>
      <c r="M71" s="43">
        <f t="shared" si="96"/>
        <v>24.6</v>
      </c>
      <c r="N71" s="43">
        <f t="shared" si="96"/>
        <v>24.6</v>
      </c>
      <c r="O71" s="43">
        <f t="shared" si="96"/>
        <v>49.2</v>
      </c>
      <c r="P71" s="43">
        <f t="shared" si="96"/>
        <v>24.6</v>
      </c>
      <c r="Q71" s="43">
        <f t="shared" si="96"/>
        <v>24.6</v>
      </c>
      <c r="R71" s="43">
        <f t="shared" si="96"/>
        <v>49.2</v>
      </c>
      <c r="T71" s="39"/>
      <c r="U71" s="39"/>
      <c r="V71" s="27"/>
    </row>
    <row r="72" spans="1:22" s="27" customFormat="1" ht="15" x14ac:dyDescent="0.2">
      <c r="A72" s="79"/>
      <c r="B72" s="81" t="s">
        <v>76</v>
      </c>
      <c r="C72" s="78" t="s">
        <v>48</v>
      </c>
      <c r="D72" s="42"/>
      <c r="E72" s="42"/>
      <c r="F72" s="42">
        <f>D72+E72</f>
        <v>0</v>
      </c>
      <c r="G72" s="42">
        <f t="shared" ref="G72:G73" si="97">D72</f>
        <v>0</v>
      </c>
      <c r="H72" s="42">
        <f t="shared" ref="H72:H73" si="98">E72</f>
        <v>0</v>
      </c>
      <c r="I72" s="42">
        <f>G72+H72</f>
        <v>0</v>
      </c>
      <c r="J72" s="42">
        <f t="shared" ref="J72:J73" si="99">G72</f>
        <v>0</v>
      </c>
      <c r="K72" s="42">
        <f t="shared" ref="K72:K73" si="100">H72</f>
        <v>0</v>
      </c>
      <c r="L72" s="42">
        <f>J72+K72</f>
        <v>0</v>
      </c>
      <c r="M72" s="42">
        <f t="shared" ref="M72:M73" si="101">J72</f>
        <v>0</v>
      </c>
      <c r="N72" s="42">
        <f t="shared" ref="N72:N73" si="102">K72</f>
        <v>0</v>
      </c>
      <c r="O72" s="42">
        <f>M72+N72</f>
        <v>0</v>
      </c>
      <c r="P72" s="42">
        <f t="shared" ref="P72:P73" si="103">M72</f>
        <v>0</v>
      </c>
      <c r="Q72" s="42">
        <f t="shared" ref="Q72:Q73" si="104">N72</f>
        <v>0</v>
      </c>
      <c r="R72" s="42">
        <f>P72+Q72</f>
        <v>0</v>
      </c>
    </row>
    <row r="73" spans="1:22" s="27" customFormat="1" ht="15" x14ac:dyDescent="0.2">
      <c r="A73" s="79"/>
      <c r="B73" s="81" t="s">
        <v>84</v>
      </c>
      <c r="C73" s="78" t="s">
        <v>48</v>
      </c>
      <c r="D73" s="42">
        <f>ROUND('[2]раздел 2'!$U$73/2,3)</f>
        <v>24.6</v>
      </c>
      <c r="E73" s="42">
        <f>D73</f>
        <v>24.6</v>
      </c>
      <c r="F73" s="42">
        <f>D73+E73</f>
        <v>49.2</v>
      </c>
      <c r="G73" s="42">
        <f t="shared" si="97"/>
        <v>24.6</v>
      </c>
      <c r="H73" s="42">
        <f t="shared" si="98"/>
        <v>24.6</v>
      </c>
      <c r="I73" s="42">
        <f>G73+H73</f>
        <v>49.2</v>
      </c>
      <c r="J73" s="42">
        <f t="shared" si="99"/>
        <v>24.6</v>
      </c>
      <c r="K73" s="42">
        <f t="shared" si="100"/>
        <v>24.6</v>
      </c>
      <c r="L73" s="42">
        <f>J73+K73</f>
        <v>49.2</v>
      </c>
      <c r="M73" s="42">
        <f t="shared" si="101"/>
        <v>24.6</v>
      </c>
      <c r="N73" s="42">
        <f t="shared" si="102"/>
        <v>24.6</v>
      </c>
      <c r="O73" s="42">
        <f>M73+N73</f>
        <v>49.2</v>
      </c>
      <c r="P73" s="42">
        <f t="shared" si="103"/>
        <v>24.6</v>
      </c>
      <c r="Q73" s="42">
        <f t="shared" si="104"/>
        <v>24.6</v>
      </c>
      <c r="R73" s="42">
        <f>P73+Q73</f>
        <v>49.2</v>
      </c>
    </row>
    <row r="74" spans="1:22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91"/>
      <c r="Q74" s="91"/>
      <c r="R74" s="87"/>
    </row>
    <row r="75" spans="1:22" s="25" customFormat="1" ht="20.25" customHeight="1" x14ac:dyDescent="0.3">
      <c r="A75" s="194" t="s">
        <v>85</v>
      </c>
      <c r="B75" s="194"/>
      <c r="C75" s="194"/>
      <c r="D75" s="194"/>
      <c r="E75" s="194"/>
      <c r="F75" s="194"/>
      <c r="G75" s="66"/>
      <c r="H75" s="66"/>
      <c r="I75" s="66"/>
      <c r="J75" s="66"/>
      <c r="K75" s="66"/>
      <c r="L75" s="66"/>
      <c r="M75" s="66"/>
      <c r="N75" s="66"/>
      <c r="O75" s="66"/>
      <c r="P75" s="202"/>
      <c r="Q75" s="202"/>
      <c r="R75" s="202"/>
    </row>
    <row r="76" spans="1:22" s="25" customFormat="1" ht="16.5" customHeight="1" x14ac:dyDescent="0.3">
      <c r="A76" s="195" t="s">
        <v>46</v>
      </c>
      <c r="B76" s="195" t="s">
        <v>20</v>
      </c>
      <c r="C76" s="195" t="s">
        <v>11</v>
      </c>
      <c r="D76" s="196" t="s">
        <v>89</v>
      </c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8"/>
    </row>
    <row r="77" spans="1:22" s="26" customFormat="1" ht="15.75" x14ac:dyDescent="0.25">
      <c r="A77" s="195"/>
      <c r="B77" s="195"/>
      <c r="C77" s="195"/>
      <c r="D77" s="199" t="s">
        <v>98</v>
      </c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1"/>
    </row>
    <row r="78" spans="1:22" s="26" customFormat="1" ht="19.5" customHeight="1" x14ac:dyDescent="0.2">
      <c r="A78" s="195"/>
      <c r="B78" s="195"/>
      <c r="C78" s="195"/>
      <c r="D78" s="190" t="s">
        <v>108</v>
      </c>
      <c r="E78" s="191"/>
      <c r="F78" s="192"/>
      <c r="G78" s="191" t="s">
        <v>109</v>
      </c>
      <c r="H78" s="191"/>
      <c r="I78" s="192"/>
      <c r="J78" s="191" t="s">
        <v>110</v>
      </c>
      <c r="K78" s="191"/>
      <c r="L78" s="192"/>
      <c r="M78" s="191" t="s">
        <v>111</v>
      </c>
      <c r="N78" s="191"/>
      <c r="O78" s="192"/>
      <c r="P78" s="191" t="s">
        <v>112</v>
      </c>
      <c r="Q78" s="191"/>
      <c r="R78" s="192"/>
    </row>
    <row r="79" spans="1:22" s="26" customFormat="1" ht="40.5" customHeight="1" x14ac:dyDescent="0.2">
      <c r="A79" s="195"/>
      <c r="B79" s="195"/>
      <c r="C79" s="195"/>
      <c r="D79" s="79" t="s">
        <v>87</v>
      </c>
      <c r="E79" s="79" t="s">
        <v>88</v>
      </c>
      <c r="F79" s="79" t="s">
        <v>86</v>
      </c>
      <c r="G79" s="79" t="s">
        <v>87</v>
      </c>
      <c r="H79" s="79" t="s">
        <v>88</v>
      </c>
      <c r="I79" s="79" t="s">
        <v>86</v>
      </c>
      <c r="J79" s="60" t="s">
        <v>87</v>
      </c>
      <c r="K79" s="60" t="s">
        <v>88</v>
      </c>
      <c r="L79" s="60" t="s">
        <v>86</v>
      </c>
      <c r="M79" s="79" t="s">
        <v>87</v>
      </c>
      <c r="N79" s="79" t="s">
        <v>88</v>
      </c>
      <c r="O79" s="79" t="s">
        <v>86</v>
      </c>
      <c r="P79" s="79" t="s">
        <v>87</v>
      </c>
      <c r="Q79" s="79" t="s">
        <v>88</v>
      </c>
      <c r="R79" s="79" t="s">
        <v>86</v>
      </c>
    </row>
    <row r="80" spans="1:22" s="26" customFormat="1" ht="19.5" customHeight="1" x14ac:dyDescent="0.2">
      <c r="A80" s="79"/>
      <c r="B80" s="79"/>
      <c r="C80" s="79"/>
      <c r="D80" s="176" t="s">
        <v>96</v>
      </c>
      <c r="E80" s="177"/>
      <c r="F80" s="178"/>
      <c r="G80" s="176" t="s">
        <v>96</v>
      </c>
      <c r="H80" s="177"/>
      <c r="I80" s="178"/>
      <c r="J80" s="176" t="s">
        <v>96</v>
      </c>
      <c r="K80" s="177"/>
      <c r="L80" s="178"/>
      <c r="M80" s="176" t="s">
        <v>96</v>
      </c>
      <c r="N80" s="177"/>
      <c r="O80" s="178"/>
      <c r="P80" s="176" t="s">
        <v>96</v>
      </c>
      <c r="Q80" s="177"/>
      <c r="R80" s="178"/>
    </row>
    <row r="81" spans="1:25" s="27" customFormat="1" ht="15" x14ac:dyDescent="0.2">
      <c r="A81" s="88">
        <v>1</v>
      </c>
      <c r="B81" s="88">
        <v>2</v>
      </c>
      <c r="C81" s="89">
        <v>3</v>
      </c>
      <c r="D81" s="88">
        <v>4</v>
      </c>
      <c r="E81" s="88">
        <v>5</v>
      </c>
      <c r="F81" s="88">
        <v>6</v>
      </c>
      <c r="G81" s="88">
        <v>7</v>
      </c>
      <c r="H81" s="88">
        <f>G81+1</f>
        <v>8</v>
      </c>
      <c r="I81" s="88">
        <f>H81+1</f>
        <v>9</v>
      </c>
      <c r="J81" s="88">
        <v>10</v>
      </c>
      <c r="K81" s="88">
        <f t="shared" ref="K81:R81" si="105">J81+1</f>
        <v>11</v>
      </c>
      <c r="L81" s="88">
        <f t="shared" si="105"/>
        <v>12</v>
      </c>
      <c r="M81" s="88">
        <f t="shared" si="105"/>
        <v>13</v>
      </c>
      <c r="N81" s="88">
        <f t="shared" si="105"/>
        <v>14</v>
      </c>
      <c r="O81" s="88">
        <f t="shared" si="105"/>
        <v>15</v>
      </c>
      <c r="P81" s="88">
        <f t="shared" si="105"/>
        <v>16</v>
      </c>
      <c r="Q81" s="88">
        <f t="shared" si="105"/>
        <v>17</v>
      </c>
      <c r="R81" s="88">
        <f t="shared" si="105"/>
        <v>18</v>
      </c>
    </row>
    <row r="82" spans="1:25" s="27" customFormat="1" ht="17.25" customHeight="1" x14ac:dyDescent="0.2">
      <c r="A82" s="41" t="s">
        <v>3</v>
      </c>
      <c r="B82" s="77" t="s">
        <v>47</v>
      </c>
      <c r="C82" s="78" t="s">
        <v>48</v>
      </c>
      <c r="D82" s="41">
        <f t="shared" ref="D82:F82" si="106">D83+D84</f>
        <v>23273.088</v>
      </c>
      <c r="E82" s="41">
        <f t="shared" si="106"/>
        <v>23273.088</v>
      </c>
      <c r="F82" s="41">
        <f t="shared" si="106"/>
        <v>46546.175999999999</v>
      </c>
      <c r="G82" s="41">
        <f t="shared" ref="G82:R82" si="107">G83+G84</f>
        <v>23273.088</v>
      </c>
      <c r="H82" s="41">
        <f t="shared" si="107"/>
        <v>23273.088</v>
      </c>
      <c r="I82" s="41">
        <f t="shared" si="107"/>
        <v>46546.175999999999</v>
      </c>
      <c r="J82" s="41">
        <f t="shared" si="107"/>
        <v>23273.088</v>
      </c>
      <c r="K82" s="41">
        <f t="shared" si="107"/>
        <v>23273.088</v>
      </c>
      <c r="L82" s="41">
        <f t="shared" si="107"/>
        <v>46546.175999999999</v>
      </c>
      <c r="M82" s="41">
        <f t="shared" si="107"/>
        <v>23273.088</v>
      </c>
      <c r="N82" s="41">
        <f t="shared" si="107"/>
        <v>23273.088</v>
      </c>
      <c r="O82" s="41">
        <f t="shared" si="107"/>
        <v>46546.175999999999</v>
      </c>
      <c r="P82" s="41">
        <f t="shared" si="107"/>
        <v>23273.088</v>
      </c>
      <c r="Q82" s="41">
        <f t="shared" si="107"/>
        <v>23273.088</v>
      </c>
      <c r="R82" s="41">
        <f t="shared" si="107"/>
        <v>46546.175999999999</v>
      </c>
      <c r="T82" s="39"/>
      <c r="U82" s="39"/>
    </row>
    <row r="83" spans="1:25" s="27" customFormat="1" ht="15" x14ac:dyDescent="0.2">
      <c r="A83" s="79" t="s">
        <v>14</v>
      </c>
      <c r="B83" s="80" t="s">
        <v>49</v>
      </c>
      <c r="C83" s="78" t="s">
        <v>48</v>
      </c>
      <c r="D83" s="42">
        <f>46546.176/2</f>
        <v>23273.088</v>
      </c>
      <c r="E83" s="42">
        <f>D83</f>
        <v>23273.088</v>
      </c>
      <c r="F83" s="42">
        <f>D83+E83</f>
        <v>46546.175999999999</v>
      </c>
      <c r="G83" s="42">
        <f>D83</f>
        <v>23273.088</v>
      </c>
      <c r="H83" s="42">
        <f>E83</f>
        <v>23273.088</v>
      </c>
      <c r="I83" s="42">
        <f>G83+H83</f>
        <v>46546.175999999999</v>
      </c>
      <c r="J83" s="42">
        <f>G83</f>
        <v>23273.088</v>
      </c>
      <c r="K83" s="42">
        <f>H83</f>
        <v>23273.088</v>
      </c>
      <c r="L83" s="42">
        <f>J83+K83</f>
        <v>46546.175999999999</v>
      </c>
      <c r="M83" s="42">
        <f>J83</f>
        <v>23273.088</v>
      </c>
      <c r="N83" s="42">
        <f>K83</f>
        <v>23273.088</v>
      </c>
      <c r="O83" s="42">
        <f>M83+N83</f>
        <v>46546.175999999999</v>
      </c>
      <c r="P83" s="42">
        <f>M83</f>
        <v>23273.088</v>
      </c>
      <c r="Q83" s="42">
        <f>N83</f>
        <v>23273.088</v>
      </c>
      <c r="R83" s="42">
        <f>P83+Q83</f>
        <v>46546.175999999999</v>
      </c>
    </row>
    <row r="84" spans="1:25" s="27" customFormat="1" ht="15" x14ac:dyDescent="0.2">
      <c r="A84" s="79" t="s">
        <v>15</v>
      </c>
      <c r="B84" s="81" t="s">
        <v>50</v>
      </c>
      <c r="C84" s="78" t="s">
        <v>48</v>
      </c>
      <c r="D84" s="42"/>
      <c r="E84" s="42"/>
      <c r="F84" s="42">
        <f>D84+E84</f>
        <v>0</v>
      </c>
      <c r="G84" s="42"/>
      <c r="H84" s="42"/>
      <c r="I84" s="42">
        <f>G84+H84</f>
        <v>0</v>
      </c>
      <c r="J84" s="42"/>
      <c r="K84" s="42"/>
      <c r="L84" s="42">
        <f>J84+K84</f>
        <v>0</v>
      </c>
      <c r="M84" s="42"/>
      <c r="N84" s="42"/>
      <c r="O84" s="42">
        <f>M84+N84</f>
        <v>0</v>
      </c>
      <c r="P84" s="42"/>
      <c r="Q84" s="42"/>
      <c r="R84" s="42">
        <f>P84+Q84</f>
        <v>0</v>
      </c>
    </row>
    <row r="85" spans="1:25" s="27" customFormat="1" ht="15" x14ac:dyDescent="0.2">
      <c r="A85" s="41" t="s">
        <v>4</v>
      </c>
      <c r="B85" s="77" t="s">
        <v>51</v>
      </c>
      <c r="C85" s="78" t="s">
        <v>48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25" s="27" customFormat="1" ht="18.75" customHeight="1" x14ac:dyDescent="0.2">
      <c r="A86" s="79" t="s">
        <v>5</v>
      </c>
      <c r="B86" s="82" t="s">
        <v>52</v>
      </c>
      <c r="C86" s="78" t="s">
        <v>48</v>
      </c>
      <c r="D86" s="42">
        <f>12.568/2</f>
        <v>6.2839999999999998</v>
      </c>
      <c r="E86" s="42">
        <f>D86</f>
        <v>6.2839999999999998</v>
      </c>
      <c r="F86" s="42">
        <f>D86+E86</f>
        <v>12.568</v>
      </c>
      <c r="G86" s="42">
        <f>D86</f>
        <v>6.2839999999999998</v>
      </c>
      <c r="H86" s="42">
        <f>E86</f>
        <v>6.2839999999999998</v>
      </c>
      <c r="I86" s="42">
        <f>G86+H86</f>
        <v>12.568</v>
      </c>
      <c r="J86" s="42">
        <f>G86</f>
        <v>6.2839999999999998</v>
      </c>
      <c r="K86" s="42">
        <f>H86</f>
        <v>6.2839999999999998</v>
      </c>
      <c r="L86" s="42">
        <f>J86+K86</f>
        <v>12.568</v>
      </c>
      <c r="M86" s="42">
        <f>J86</f>
        <v>6.2839999999999998</v>
      </c>
      <c r="N86" s="42">
        <f>K86</f>
        <v>6.2839999999999998</v>
      </c>
      <c r="O86" s="42">
        <f>M86+N86</f>
        <v>12.568</v>
      </c>
      <c r="P86" s="42">
        <f>M86</f>
        <v>6.2839999999999998</v>
      </c>
      <c r="Q86" s="42">
        <f>N86</f>
        <v>6.2839999999999998</v>
      </c>
      <c r="R86" s="42">
        <f>P86+Q86</f>
        <v>12.568</v>
      </c>
      <c r="T86" s="39"/>
      <c r="U86" s="39"/>
    </row>
    <row r="87" spans="1:25" s="27" customFormat="1" ht="15" x14ac:dyDescent="0.2">
      <c r="A87" s="79" t="s">
        <v>6</v>
      </c>
      <c r="B87" s="82" t="s">
        <v>53</v>
      </c>
      <c r="C87" s="78" t="s">
        <v>48</v>
      </c>
      <c r="D87" s="42">
        <f t="shared" ref="D87:F87" si="108">D82+D85-D86</f>
        <v>23266.804</v>
      </c>
      <c r="E87" s="42">
        <f t="shared" si="108"/>
        <v>23266.804</v>
      </c>
      <c r="F87" s="42">
        <f t="shared" si="108"/>
        <v>46533.608</v>
      </c>
      <c r="G87" s="42">
        <f t="shared" ref="G87:R87" si="109">G82+G85-G86</f>
        <v>23266.804</v>
      </c>
      <c r="H87" s="42">
        <f t="shared" si="109"/>
        <v>23266.804</v>
      </c>
      <c r="I87" s="42">
        <f t="shared" si="109"/>
        <v>46533.608</v>
      </c>
      <c r="J87" s="42">
        <f t="shared" si="109"/>
        <v>23266.804</v>
      </c>
      <c r="K87" s="42">
        <f t="shared" si="109"/>
        <v>23266.804</v>
      </c>
      <c r="L87" s="42">
        <f t="shared" si="109"/>
        <v>46533.608</v>
      </c>
      <c r="M87" s="42">
        <f t="shared" si="109"/>
        <v>23266.804</v>
      </c>
      <c r="N87" s="42">
        <f t="shared" si="109"/>
        <v>23266.804</v>
      </c>
      <c r="O87" s="42">
        <f t="shared" si="109"/>
        <v>46533.608</v>
      </c>
      <c r="P87" s="42">
        <f t="shared" si="109"/>
        <v>23266.804</v>
      </c>
      <c r="Q87" s="42">
        <f t="shared" si="109"/>
        <v>23266.804</v>
      </c>
      <c r="R87" s="42">
        <f t="shared" si="109"/>
        <v>46533.608</v>
      </c>
    </row>
    <row r="88" spans="1:25" s="27" customFormat="1" ht="15" x14ac:dyDescent="0.2">
      <c r="A88" s="79" t="s">
        <v>54</v>
      </c>
      <c r="B88" s="82" t="s">
        <v>55</v>
      </c>
      <c r="C88" s="78" t="s">
        <v>48</v>
      </c>
      <c r="D88" s="42">
        <f t="shared" ref="D88:F88" si="110">D89+D90</f>
        <v>2326.6804999999999</v>
      </c>
      <c r="E88" s="42">
        <f t="shared" si="110"/>
        <v>2326.6804999999999</v>
      </c>
      <c r="F88" s="42">
        <f t="shared" si="110"/>
        <v>4653.3609999999999</v>
      </c>
      <c r="G88" s="42">
        <f t="shared" ref="G88:R88" si="111">G89+G90</f>
        <v>2326.6804999999999</v>
      </c>
      <c r="H88" s="42">
        <f t="shared" si="111"/>
        <v>2326.6804999999999</v>
      </c>
      <c r="I88" s="42">
        <f t="shared" si="111"/>
        <v>4653.3609999999999</v>
      </c>
      <c r="J88" s="42">
        <f t="shared" si="111"/>
        <v>2326.6804999999999</v>
      </c>
      <c r="K88" s="42">
        <f t="shared" si="111"/>
        <v>2326.6804999999999</v>
      </c>
      <c r="L88" s="42">
        <f t="shared" si="111"/>
        <v>4653.3609999999999</v>
      </c>
      <c r="M88" s="42">
        <f t="shared" si="111"/>
        <v>2326.6804999999999</v>
      </c>
      <c r="N88" s="42">
        <f t="shared" si="111"/>
        <v>2326.6804999999999</v>
      </c>
      <c r="O88" s="42">
        <f t="shared" si="111"/>
        <v>4653.3609999999999</v>
      </c>
      <c r="P88" s="42">
        <f t="shared" si="111"/>
        <v>2326.6804999999999</v>
      </c>
      <c r="Q88" s="42">
        <f t="shared" si="111"/>
        <v>2326.6804999999999</v>
      </c>
      <c r="R88" s="42">
        <f t="shared" si="111"/>
        <v>4653.3609999999999</v>
      </c>
      <c r="T88" s="39"/>
      <c r="U88" s="39"/>
    </row>
    <row r="89" spans="1:25" s="27" customFormat="1" ht="18" customHeight="1" x14ac:dyDescent="0.2">
      <c r="A89" s="79" t="s">
        <v>56</v>
      </c>
      <c r="B89" s="80" t="s">
        <v>57</v>
      </c>
      <c r="C89" s="78" t="s">
        <v>48</v>
      </c>
      <c r="D89" s="42">
        <f>4653.361/2</f>
        <v>2326.6804999999999</v>
      </c>
      <c r="E89" s="42">
        <f>D89</f>
        <v>2326.6804999999999</v>
      </c>
      <c r="F89" s="42">
        <f>D89+E89</f>
        <v>4653.3609999999999</v>
      </c>
      <c r="G89" s="42">
        <f>D89</f>
        <v>2326.6804999999999</v>
      </c>
      <c r="H89" s="42">
        <f>E89</f>
        <v>2326.6804999999999</v>
      </c>
      <c r="I89" s="42">
        <f>G89+H89</f>
        <v>4653.3609999999999</v>
      </c>
      <c r="J89" s="42">
        <f>G89</f>
        <v>2326.6804999999999</v>
      </c>
      <c r="K89" s="42">
        <f>H89</f>
        <v>2326.6804999999999</v>
      </c>
      <c r="L89" s="42">
        <f>J89+K89</f>
        <v>4653.3609999999999</v>
      </c>
      <c r="M89" s="42">
        <f>J89</f>
        <v>2326.6804999999999</v>
      </c>
      <c r="N89" s="42">
        <f>K89</f>
        <v>2326.6804999999999</v>
      </c>
      <c r="O89" s="42">
        <f>M89+N89</f>
        <v>4653.3609999999999</v>
      </c>
      <c r="P89" s="42">
        <f>M89</f>
        <v>2326.6804999999999</v>
      </c>
      <c r="Q89" s="42">
        <f>N89</f>
        <v>2326.6804999999999</v>
      </c>
      <c r="R89" s="42">
        <f>P89+Q89</f>
        <v>4653.3609999999999</v>
      </c>
      <c r="Y89" s="39"/>
    </row>
    <row r="90" spans="1:25" s="27" customFormat="1" ht="18" customHeight="1" x14ac:dyDescent="0.2">
      <c r="A90" s="79" t="s">
        <v>58</v>
      </c>
      <c r="B90" s="80" t="s">
        <v>59</v>
      </c>
      <c r="C90" s="78" t="s">
        <v>48</v>
      </c>
      <c r="D90" s="42"/>
      <c r="E90" s="42"/>
      <c r="F90" s="42">
        <f>D90+E90</f>
        <v>0</v>
      </c>
      <c r="G90" s="42"/>
      <c r="H90" s="42"/>
      <c r="I90" s="42">
        <f>G90+H90</f>
        <v>0</v>
      </c>
      <c r="J90" s="42"/>
      <c r="K90" s="42"/>
      <c r="L90" s="42">
        <f>J90+K90</f>
        <v>0</v>
      </c>
      <c r="M90" s="42"/>
      <c r="N90" s="42"/>
      <c r="O90" s="42">
        <f>M90+N90</f>
        <v>0</v>
      </c>
      <c r="P90" s="42"/>
      <c r="Q90" s="42"/>
      <c r="R90" s="42">
        <f>P90+Q90</f>
        <v>0</v>
      </c>
    </row>
    <row r="91" spans="1:25" s="28" customFormat="1" ht="18" customHeight="1" x14ac:dyDescent="0.2">
      <c r="A91" s="41" t="s">
        <v>60</v>
      </c>
      <c r="B91" s="77" t="s">
        <v>61</v>
      </c>
      <c r="C91" s="83" t="s">
        <v>48</v>
      </c>
      <c r="D91" s="43">
        <f t="shared" ref="D91:F91" si="112">D87-D88</f>
        <v>20940.123500000002</v>
      </c>
      <c r="E91" s="43">
        <f t="shared" si="112"/>
        <v>20940.123500000002</v>
      </c>
      <c r="F91" s="43">
        <f t="shared" si="112"/>
        <v>41880.247000000003</v>
      </c>
      <c r="G91" s="43">
        <f t="shared" ref="G91:R91" si="113">G87-G88</f>
        <v>20940.123500000002</v>
      </c>
      <c r="H91" s="43">
        <f t="shared" si="113"/>
        <v>20940.123500000002</v>
      </c>
      <c r="I91" s="43">
        <f t="shared" si="113"/>
        <v>41880.247000000003</v>
      </c>
      <c r="J91" s="43">
        <f t="shared" si="113"/>
        <v>20940.123500000002</v>
      </c>
      <c r="K91" s="43">
        <f t="shared" si="113"/>
        <v>20940.123500000002</v>
      </c>
      <c r="L91" s="43">
        <f t="shared" si="113"/>
        <v>41880.247000000003</v>
      </c>
      <c r="M91" s="43">
        <f t="shared" si="113"/>
        <v>20940.123500000002</v>
      </c>
      <c r="N91" s="43">
        <f t="shared" si="113"/>
        <v>20940.123500000002</v>
      </c>
      <c r="O91" s="43">
        <f t="shared" si="113"/>
        <v>41880.247000000003</v>
      </c>
      <c r="P91" s="43">
        <f t="shared" si="113"/>
        <v>20940.123500000002</v>
      </c>
      <c r="Q91" s="43">
        <f t="shared" si="113"/>
        <v>20940.123500000002</v>
      </c>
      <c r="R91" s="43">
        <f t="shared" si="113"/>
        <v>41880.247000000003</v>
      </c>
      <c r="Y91" s="40"/>
    </row>
    <row r="92" spans="1:25" s="27" customFormat="1" ht="18.75" customHeight="1" x14ac:dyDescent="0.2">
      <c r="A92" s="79" t="s">
        <v>62</v>
      </c>
      <c r="B92" s="82" t="s">
        <v>63</v>
      </c>
      <c r="C92" s="78" t="s">
        <v>48</v>
      </c>
      <c r="D92" s="42">
        <f t="shared" ref="D92:F92" si="114">D93+D94+D95</f>
        <v>4024.0304999999998</v>
      </c>
      <c r="E92" s="42">
        <f t="shared" si="114"/>
        <v>4024.0304999999998</v>
      </c>
      <c r="F92" s="42">
        <f t="shared" si="114"/>
        <v>8048.0609999999997</v>
      </c>
      <c r="G92" s="42">
        <f t="shared" ref="G92:R92" si="115">G93+G94+G95</f>
        <v>4024.0304999999998</v>
      </c>
      <c r="H92" s="42">
        <f t="shared" si="115"/>
        <v>4024.0304999999998</v>
      </c>
      <c r="I92" s="42">
        <f t="shared" si="115"/>
        <v>8048.0609999999997</v>
      </c>
      <c r="J92" s="42">
        <f t="shared" si="115"/>
        <v>4024.0304999999998</v>
      </c>
      <c r="K92" s="42">
        <f t="shared" si="115"/>
        <v>4024.0304999999998</v>
      </c>
      <c r="L92" s="42">
        <f t="shared" si="115"/>
        <v>8048.0609999999997</v>
      </c>
      <c r="M92" s="42">
        <f t="shared" si="115"/>
        <v>4024.0304999999998</v>
      </c>
      <c r="N92" s="42">
        <f t="shared" si="115"/>
        <v>4024.0304999999998</v>
      </c>
      <c r="O92" s="42">
        <f t="shared" si="115"/>
        <v>8048.0609999999997</v>
      </c>
      <c r="P92" s="42">
        <f t="shared" si="115"/>
        <v>4024.0304999999998</v>
      </c>
      <c r="Q92" s="42">
        <f t="shared" si="115"/>
        <v>4024.0304999999998</v>
      </c>
      <c r="R92" s="42">
        <f t="shared" si="115"/>
        <v>8048.0609999999997</v>
      </c>
      <c r="T92" s="39"/>
      <c r="U92" s="39"/>
    </row>
    <row r="93" spans="1:25" s="27" customFormat="1" ht="18" customHeight="1" x14ac:dyDescent="0.2">
      <c r="A93" s="79" t="s">
        <v>64</v>
      </c>
      <c r="B93" s="80" t="s">
        <v>65</v>
      </c>
      <c r="C93" s="78" t="s">
        <v>48</v>
      </c>
      <c r="D93" s="42"/>
      <c r="E93" s="42"/>
      <c r="F93" s="42">
        <f>D93+E93</f>
        <v>0</v>
      </c>
      <c r="G93" s="42"/>
      <c r="H93" s="42"/>
      <c r="I93" s="42">
        <f>G93+H93</f>
        <v>0</v>
      </c>
      <c r="J93" s="42"/>
      <c r="K93" s="42"/>
      <c r="L93" s="42">
        <f>J93+K93</f>
        <v>0</v>
      </c>
      <c r="M93" s="42"/>
      <c r="N93" s="42"/>
      <c r="O93" s="42">
        <f>M93+N93</f>
        <v>0</v>
      </c>
      <c r="P93" s="42"/>
      <c r="Q93" s="42"/>
      <c r="R93" s="42">
        <f>P93+Q93</f>
        <v>0</v>
      </c>
    </row>
    <row r="94" spans="1:25" s="27" customFormat="1" ht="15" x14ac:dyDescent="0.2">
      <c r="A94" s="79" t="s">
        <v>66</v>
      </c>
      <c r="B94" s="80" t="s">
        <v>67</v>
      </c>
      <c r="C94" s="78" t="s">
        <v>48</v>
      </c>
      <c r="D94" s="42"/>
      <c r="E94" s="42"/>
      <c r="F94" s="42">
        <f>D94+E94</f>
        <v>0</v>
      </c>
      <c r="G94" s="42"/>
      <c r="H94" s="42"/>
      <c r="I94" s="42">
        <f>G94+H94</f>
        <v>0</v>
      </c>
      <c r="J94" s="42"/>
      <c r="K94" s="42"/>
      <c r="L94" s="42">
        <f>J94+K94</f>
        <v>0</v>
      </c>
      <c r="M94" s="42"/>
      <c r="N94" s="42"/>
      <c r="O94" s="42">
        <f>M94+N94</f>
        <v>0</v>
      </c>
      <c r="P94" s="42"/>
      <c r="Q94" s="42"/>
      <c r="R94" s="42">
        <f>P94+Q94</f>
        <v>0</v>
      </c>
    </row>
    <row r="95" spans="1:25" s="27" customFormat="1" ht="15" x14ac:dyDescent="0.2">
      <c r="A95" s="79" t="s">
        <v>68</v>
      </c>
      <c r="B95" s="80" t="s">
        <v>69</v>
      </c>
      <c r="C95" s="78" t="s">
        <v>48</v>
      </c>
      <c r="D95" s="42">
        <f>8048.061/2</f>
        <v>4024.0304999999998</v>
      </c>
      <c r="E95" s="42">
        <f>D95</f>
        <v>4024.0304999999998</v>
      </c>
      <c r="F95" s="42">
        <f>D95+E95</f>
        <v>8048.0609999999997</v>
      </c>
      <c r="G95" s="42">
        <f>D95</f>
        <v>4024.0304999999998</v>
      </c>
      <c r="H95" s="42">
        <f>E95</f>
        <v>4024.0304999999998</v>
      </c>
      <c r="I95" s="42">
        <f>G95+H95</f>
        <v>8048.0609999999997</v>
      </c>
      <c r="J95" s="42">
        <f>G95</f>
        <v>4024.0304999999998</v>
      </c>
      <c r="K95" s="42">
        <f>H95</f>
        <v>4024.0304999999998</v>
      </c>
      <c r="L95" s="42">
        <f>J95+K95</f>
        <v>8048.0609999999997</v>
      </c>
      <c r="M95" s="42">
        <f>J95</f>
        <v>4024.0304999999998</v>
      </c>
      <c r="N95" s="42">
        <f>K95</f>
        <v>4024.0304999999998</v>
      </c>
      <c r="O95" s="42">
        <f>M95+N95</f>
        <v>8048.0609999999997</v>
      </c>
      <c r="P95" s="42">
        <f>M95</f>
        <v>4024.0304999999998</v>
      </c>
      <c r="Q95" s="42">
        <f>N95</f>
        <v>4024.0304999999998</v>
      </c>
      <c r="R95" s="42">
        <f>P95+Q95</f>
        <v>8048.0609999999997</v>
      </c>
    </row>
    <row r="96" spans="1:25" s="27" customFormat="1" ht="14.25" x14ac:dyDescent="0.2">
      <c r="A96" s="41" t="s">
        <v>70</v>
      </c>
      <c r="B96" s="77" t="s">
        <v>71</v>
      </c>
      <c r="C96" s="78" t="s">
        <v>48</v>
      </c>
      <c r="D96" s="43">
        <f t="shared" ref="D96:F96" si="116">D91-D92</f>
        <v>16916.093000000001</v>
      </c>
      <c r="E96" s="43">
        <f t="shared" si="116"/>
        <v>16916.093000000001</v>
      </c>
      <c r="F96" s="43">
        <f t="shared" si="116"/>
        <v>33832.186000000002</v>
      </c>
      <c r="G96" s="43">
        <f t="shared" ref="G96:R96" si="117">G91-G92</f>
        <v>16916.093000000001</v>
      </c>
      <c r="H96" s="43">
        <f t="shared" si="117"/>
        <v>16916.093000000001</v>
      </c>
      <c r="I96" s="43">
        <f t="shared" si="117"/>
        <v>33832.186000000002</v>
      </c>
      <c r="J96" s="43">
        <f t="shared" si="117"/>
        <v>16916.093000000001</v>
      </c>
      <c r="K96" s="43">
        <f t="shared" si="117"/>
        <v>16916.093000000001</v>
      </c>
      <c r="L96" s="43">
        <f t="shared" si="117"/>
        <v>33832.186000000002</v>
      </c>
      <c r="M96" s="43">
        <f t="shared" si="117"/>
        <v>16916.093000000001</v>
      </c>
      <c r="N96" s="43">
        <f t="shared" si="117"/>
        <v>16916.093000000001</v>
      </c>
      <c r="O96" s="43">
        <f t="shared" si="117"/>
        <v>33832.186000000002</v>
      </c>
      <c r="P96" s="43">
        <f t="shared" si="117"/>
        <v>16916.093000000001</v>
      </c>
      <c r="Q96" s="43">
        <f t="shared" si="117"/>
        <v>16916.093000000001</v>
      </c>
      <c r="R96" s="43">
        <f t="shared" si="117"/>
        <v>33832.186000000002</v>
      </c>
      <c r="T96" s="56"/>
      <c r="U96" s="56"/>
      <c r="V96" s="56"/>
    </row>
    <row r="97" spans="1:28" s="27" customFormat="1" ht="15" x14ac:dyDescent="0.2">
      <c r="A97" s="41"/>
      <c r="B97" s="84" t="s">
        <v>72</v>
      </c>
      <c r="C97" s="78"/>
      <c r="D97" s="42">
        <f t="shared" ref="D97:F97" si="118">D98+D105+D108</f>
        <v>16916.093000000001</v>
      </c>
      <c r="E97" s="42">
        <f t="shared" si="118"/>
        <v>16916.093000000001</v>
      </c>
      <c r="F97" s="42">
        <f t="shared" si="118"/>
        <v>33832.186000000002</v>
      </c>
      <c r="G97" s="42">
        <f t="shared" ref="G97:R97" si="119">G98+G105+G108</f>
        <v>16916.093000000001</v>
      </c>
      <c r="H97" s="42">
        <f t="shared" si="119"/>
        <v>16916.093000000001</v>
      </c>
      <c r="I97" s="42">
        <f t="shared" si="119"/>
        <v>33832.186000000002</v>
      </c>
      <c r="J97" s="42">
        <f t="shared" si="119"/>
        <v>16916.093000000001</v>
      </c>
      <c r="K97" s="42">
        <f t="shared" si="119"/>
        <v>16916.093000000001</v>
      </c>
      <c r="L97" s="42">
        <f t="shared" si="119"/>
        <v>33832.186000000002</v>
      </c>
      <c r="M97" s="42">
        <f t="shared" si="119"/>
        <v>16916.093000000001</v>
      </c>
      <c r="N97" s="42">
        <f t="shared" si="119"/>
        <v>16916.093000000001</v>
      </c>
      <c r="O97" s="42">
        <f t="shared" si="119"/>
        <v>33832.186000000002</v>
      </c>
      <c r="P97" s="42">
        <f t="shared" si="119"/>
        <v>16916.093000000001</v>
      </c>
      <c r="Q97" s="42">
        <f t="shared" si="119"/>
        <v>16916.093000000001</v>
      </c>
      <c r="R97" s="42">
        <f t="shared" si="119"/>
        <v>33832.186000000002</v>
      </c>
    </row>
    <row r="98" spans="1:28" s="28" customFormat="1" ht="14.25" x14ac:dyDescent="0.2">
      <c r="A98" s="41" t="s">
        <v>73</v>
      </c>
      <c r="B98" s="77" t="s">
        <v>74</v>
      </c>
      <c r="C98" s="83" t="s">
        <v>48</v>
      </c>
      <c r="D98" s="43">
        <f t="shared" ref="D98:F98" si="120">D99+D102</f>
        <v>8063.5974999999999</v>
      </c>
      <c r="E98" s="43">
        <f t="shared" si="120"/>
        <v>8063.5974999999999</v>
      </c>
      <c r="F98" s="43">
        <f t="shared" si="120"/>
        <v>16127.195</v>
      </c>
      <c r="G98" s="43">
        <f t="shared" ref="G98:R98" si="121">G99+G102</f>
        <v>8063.5974999999999</v>
      </c>
      <c r="H98" s="43">
        <f t="shared" si="121"/>
        <v>8063.5974999999999</v>
      </c>
      <c r="I98" s="43">
        <f t="shared" si="121"/>
        <v>16127.195</v>
      </c>
      <c r="J98" s="43">
        <f t="shared" si="121"/>
        <v>8063.5974999999999</v>
      </c>
      <c r="K98" s="43">
        <f t="shared" si="121"/>
        <v>8063.5974999999999</v>
      </c>
      <c r="L98" s="43">
        <f t="shared" si="121"/>
        <v>16127.195</v>
      </c>
      <c r="M98" s="43">
        <f t="shared" si="121"/>
        <v>8063.5974999999999</v>
      </c>
      <c r="N98" s="43">
        <f t="shared" si="121"/>
        <v>8063.5974999999999</v>
      </c>
      <c r="O98" s="43">
        <f t="shared" si="121"/>
        <v>16127.195</v>
      </c>
      <c r="P98" s="43">
        <f t="shared" si="121"/>
        <v>8063.5974999999999</v>
      </c>
      <c r="Q98" s="43">
        <f t="shared" si="121"/>
        <v>8063.5974999999999</v>
      </c>
      <c r="R98" s="43">
        <f t="shared" si="121"/>
        <v>16127.195</v>
      </c>
      <c r="T98" s="40"/>
      <c r="U98" s="40"/>
      <c r="V98" s="27"/>
      <c r="Z98" s="63"/>
      <c r="AA98" s="63"/>
      <c r="AB98" s="63"/>
    </row>
    <row r="99" spans="1:28" s="27" customFormat="1" ht="15.75" customHeight="1" x14ac:dyDescent="0.2">
      <c r="A99" s="79"/>
      <c r="B99" s="80" t="s">
        <v>75</v>
      </c>
      <c r="C99" s="78" t="s">
        <v>48</v>
      </c>
      <c r="D99" s="42">
        <f t="shared" ref="D99:F99" si="122">D100+D101</f>
        <v>0</v>
      </c>
      <c r="E99" s="42">
        <f t="shared" si="122"/>
        <v>0</v>
      </c>
      <c r="F99" s="42">
        <f t="shared" si="122"/>
        <v>0</v>
      </c>
      <c r="G99" s="42">
        <f t="shared" ref="G99:R99" si="123">G100+G101</f>
        <v>0</v>
      </c>
      <c r="H99" s="42">
        <f t="shared" si="123"/>
        <v>0</v>
      </c>
      <c r="I99" s="42">
        <f t="shared" si="123"/>
        <v>0</v>
      </c>
      <c r="J99" s="42">
        <f t="shared" si="123"/>
        <v>0</v>
      </c>
      <c r="K99" s="42">
        <f t="shared" si="123"/>
        <v>0</v>
      </c>
      <c r="L99" s="42">
        <f t="shared" si="123"/>
        <v>0</v>
      </c>
      <c r="M99" s="42">
        <f t="shared" si="123"/>
        <v>0</v>
      </c>
      <c r="N99" s="42">
        <f t="shared" si="123"/>
        <v>0</v>
      </c>
      <c r="O99" s="42">
        <f t="shared" si="123"/>
        <v>0</v>
      </c>
      <c r="P99" s="42">
        <f t="shared" si="123"/>
        <v>0</v>
      </c>
      <c r="Q99" s="42">
        <f t="shared" si="123"/>
        <v>0</v>
      </c>
      <c r="R99" s="42">
        <f t="shared" si="123"/>
        <v>0</v>
      </c>
    </row>
    <row r="100" spans="1:28" s="27" customFormat="1" ht="15" x14ac:dyDescent="0.2">
      <c r="A100" s="79"/>
      <c r="B100" s="81" t="s">
        <v>76</v>
      </c>
      <c r="C100" s="78" t="s">
        <v>48</v>
      </c>
      <c r="D100" s="42"/>
      <c r="E100" s="42"/>
      <c r="F100" s="42">
        <f>D100+E100</f>
        <v>0</v>
      </c>
      <c r="G100" s="42"/>
      <c r="H100" s="42"/>
      <c r="I100" s="42">
        <f>G100+H100</f>
        <v>0</v>
      </c>
      <c r="J100" s="42"/>
      <c r="K100" s="42"/>
      <c r="L100" s="42">
        <f>J100+K100</f>
        <v>0</v>
      </c>
      <c r="M100" s="42"/>
      <c r="N100" s="42"/>
      <c r="O100" s="42">
        <f>M100+N100</f>
        <v>0</v>
      </c>
      <c r="P100" s="42"/>
      <c r="Q100" s="42"/>
      <c r="R100" s="42">
        <f>P100+Q100</f>
        <v>0</v>
      </c>
    </row>
    <row r="101" spans="1:28" s="27" customFormat="1" ht="15" x14ac:dyDescent="0.2">
      <c r="A101" s="79"/>
      <c r="B101" s="81" t="s">
        <v>77</v>
      </c>
      <c r="C101" s="78" t="s">
        <v>48</v>
      </c>
      <c r="D101" s="42"/>
      <c r="E101" s="42"/>
      <c r="F101" s="42">
        <f>D101+E101</f>
        <v>0</v>
      </c>
      <c r="G101" s="42"/>
      <c r="H101" s="42"/>
      <c r="I101" s="42">
        <f>G101+H101</f>
        <v>0</v>
      </c>
      <c r="J101" s="42"/>
      <c r="K101" s="42"/>
      <c r="L101" s="42">
        <f>J101+K101</f>
        <v>0</v>
      </c>
      <c r="M101" s="42"/>
      <c r="N101" s="42"/>
      <c r="O101" s="42">
        <f>M101+N101</f>
        <v>0</v>
      </c>
      <c r="P101" s="42"/>
      <c r="Q101" s="42"/>
      <c r="R101" s="42">
        <f>P101+Q101</f>
        <v>0</v>
      </c>
    </row>
    <row r="102" spans="1:28" s="27" customFormat="1" ht="15" x14ac:dyDescent="0.2">
      <c r="A102" s="79" t="s">
        <v>78</v>
      </c>
      <c r="B102" s="80" t="s">
        <v>79</v>
      </c>
      <c r="C102" s="78" t="s">
        <v>48</v>
      </c>
      <c r="D102" s="42">
        <f t="shared" ref="D102:F102" si="124">D103+D104</f>
        <v>8063.5974999999999</v>
      </c>
      <c r="E102" s="42">
        <f t="shared" si="124"/>
        <v>8063.5974999999999</v>
      </c>
      <c r="F102" s="42">
        <f t="shared" si="124"/>
        <v>16127.195</v>
      </c>
      <c r="G102" s="42">
        <f t="shared" ref="G102:R102" si="125">G103+G104</f>
        <v>8063.5974999999999</v>
      </c>
      <c r="H102" s="42">
        <f t="shared" si="125"/>
        <v>8063.5974999999999</v>
      </c>
      <c r="I102" s="42">
        <f t="shared" si="125"/>
        <v>16127.195</v>
      </c>
      <c r="J102" s="42">
        <f t="shared" si="125"/>
        <v>8063.5974999999999</v>
      </c>
      <c r="K102" s="42">
        <f t="shared" si="125"/>
        <v>8063.5974999999999</v>
      </c>
      <c r="L102" s="42">
        <f t="shared" si="125"/>
        <v>16127.195</v>
      </c>
      <c r="M102" s="42">
        <f t="shared" si="125"/>
        <v>8063.5974999999999</v>
      </c>
      <c r="N102" s="42">
        <f t="shared" si="125"/>
        <v>8063.5974999999999</v>
      </c>
      <c r="O102" s="42">
        <f t="shared" si="125"/>
        <v>16127.195</v>
      </c>
      <c r="P102" s="42">
        <f t="shared" si="125"/>
        <v>8063.5974999999999</v>
      </c>
      <c r="Q102" s="42">
        <f t="shared" si="125"/>
        <v>8063.5974999999999</v>
      </c>
      <c r="R102" s="42">
        <f t="shared" si="125"/>
        <v>16127.195</v>
      </c>
    </row>
    <row r="103" spans="1:28" s="27" customFormat="1" ht="15" x14ac:dyDescent="0.2">
      <c r="A103" s="79"/>
      <c r="B103" s="81" t="s">
        <v>76</v>
      </c>
      <c r="C103" s="78" t="s">
        <v>48</v>
      </c>
      <c r="D103" s="42">
        <f>3515.139/2</f>
        <v>1757.5695000000001</v>
      </c>
      <c r="E103" s="42">
        <f>D103</f>
        <v>1757.5695000000001</v>
      </c>
      <c r="F103" s="42">
        <f>D103+E103</f>
        <v>3515.1390000000001</v>
      </c>
      <c r="G103" s="42">
        <f t="shared" ref="G103:G104" si="126">D103</f>
        <v>1757.5695000000001</v>
      </c>
      <c r="H103" s="42">
        <f t="shared" ref="H103:H104" si="127">E103</f>
        <v>1757.5695000000001</v>
      </c>
      <c r="I103" s="42">
        <f>G103+H103</f>
        <v>3515.1390000000001</v>
      </c>
      <c r="J103" s="42">
        <f t="shared" ref="J103:J104" si="128">G103</f>
        <v>1757.5695000000001</v>
      </c>
      <c r="K103" s="42">
        <f t="shared" ref="K103:K104" si="129">H103</f>
        <v>1757.5695000000001</v>
      </c>
      <c r="L103" s="42">
        <f>J103+K103</f>
        <v>3515.1390000000001</v>
      </c>
      <c r="M103" s="42">
        <f t="shared" ref="M103:M104" si="130">J103</f>
        <v>1757.5695000000001</v>
      </c>
      <c r="N103" s="42">
        <f t="shared" ref="N103:N104" si="131">K103</f>
        <v>1757.5695000000001</v>
      </c>
      <c r="O103" s="42">
        <f>M103+N103</f>
        <v>3515.1390000000001</v>
      </c>
      <c r="P103" s="42">
        <f t="shared" ref="P103:P104" si="132">M103</f>
        <v>1757.5695000000001</v>
      </c>
      <c r="Q103" s="42">
        <f t="shared" ref="Q103:Q104" si="133">N103</f>
        <v>1757.5695000000001</v>
      </c>
      <c r="R103" s="42">
        <f>P103+Q103</f>
        <v>3515.1390000000001</v>
      </c>
      <c r="T103" s="39"/>
    </row>
    <row r="104" spans="1:28" s="27" customFormat="1" ht="15" x14ac:dyDescent="0.2">
      <c r="A104" s="79"/>
      <c r="B104" s="81" t="s">
        <v>77</v>
      </c>
      <c r="C104" s="78" t="s">
        <v>48</v>
      </c>
      <c r="D104" s="42">
        <f>12612.056/2</f>
        <v>6306.0280000000002</v>
      </c>
      <c r="E104" s="42">
        <f>D104</f>
        <v>6306.0280000000002</v>
      </c>
      <c r="F104" s="42">
        <f>D104+E104</f>
        <v>12612.056</v>
      </c>
      <c r="G104" s="42">
        <f t="shared" si="126"/>
        <v>6306.0280000000002</v>
      </c>
      <c r="H104" s="42">
        <f t="shared" si="127"/>
        <v>6306.0280000000002</v>
      </c>
      <c r="I104" s="42">
        <f>G104+H104</f>
        <v>12612.056</v>
      </c>
      <c r="J104" s="42">
        <f t="shared" si="128"/>
        <v>6306.0280000000002</v>
      </c>
      <c r="K104" s="42">
        <f t="shared" si="129"/>
        <v>6306.0280000000002</v>
      </c>
      <c r="L104" s="42">
        <f>J104+K104</f>
        <v>12612.056</v>
      </c>
      <c r="M104" s="42">
        <f t="shared" si="130"/>
        <v>6306.0280000000002</v>
      </c>
      <c r="N104" s="42">
        <f t="shared" si="131"/>
        <v>6306.0280000000002</v>
      </c>
      <c r="O104" s="42">
        <f>M104+N104</f>
        <v>12612.056</v>
      </c>
      <c r="P104" s="42">
        <f t="shared" si="132"/>
        <v>6306.0280000000002</v>
      </c>
      <c r="Q104" s="42">
        <f t="shared" si="133"/>
        <v>6306.0280000000002</v>
      </c>
      <c r="R104" s="42">
        <f>P104+Q104</f>
        <v>12612.056</v>
      </c>
      <c r="T104" s="39"/>
    </row>
    <row r="105" spans="1:28" s="28" customFormat="1" ht="14.25" x14ac:dyDescent="0.2">
      <c r="A105" s="41" t="s">
        <v>80</v>
      </c>
      <c r="B105" s="85" t="s">
        <v>81</v>
      </c>
      <c r="C105" s="83" t="s">
        <v>48</v>
      </c>
      <c r="D105" s="43">
        <f t="shared" ref="D105:F105" si="134">D106+D107</f>
        <v>651.76850000000002</v>
      </c>
      <c r="E105" s="43">
        <f t="shared" si="134"/>
        <v>651.76850000000002</v>
      </c>
      <c r="F105" s="43">
        <f t="shared" si="134"/>
        <v>1303.537</v>
      </c>
      <c r="G105" s="43">
        <f t="shared" ref="G105:R105" si="135">G106+G107</f>
        <v>651.76850000000002</v>
      </c>
      <c r="H105" s="43">
        <f t="shared" si="135"/>
        <v>651.76850000000002</v>
      </c>
      <c r="I105" s="43">
        <f t="shared" si="135"/>
        <v>1303.537</v>
      </c>
      <c r="J105" s="43">
        <f t="shared" si="135"/>
        <v>651.76850000000002</v>
      </c>
      <c r="K105" s="43">
        <f t="shared" si="135"/>
        <v>651.76850000000002</v>
      </c>
      <c r="L105" s="43">
        <f t="shared" si="135"/>
        <v>1303.537</v>
      </c>
      <c r="M105" s="43">
        <f t="shared" si="135"/>
        <v>651.76850000000002</v>
      </c>
      <c r="N105" s="43">
        <f t="shared" si="135"/>
        <v>651.76850000000002</v>
      </c>
      <c r="O105" s="43">
        <f t="shared" si="135"/>
        <v>1303.537</v>
      </c>
      <c r="P105" s="43">
        <f t="shared" si="135"/>
        <v>651.76850000000002</v>
      </c>
      <c r="Q105" s="43">
        <f t="shared" si="135"/>
        <v>651.76850000000002</v>
      </c>
      <c r="R105" s="43">
        <f t="shared" si="135"/>
        <v>1303.537</v>
      </c>
      <c r="V105" s="27"/>
    </row>
    <row r="106" spans="1:28" s="27" customFormat="1" ht="15" x14ac:dyDescent="0.2">
      <c r="A106" s="79"/>
      <c r="B106" s="81" t="s">
        <v>76</v>
      </c>
      <c r="C106" s="78" t="s">
        <v>48</v>
      </c>
      <c r="D106" s="42">
        <f>1261.127/2</f>
        <v>630.56349999999998</v>
      </c>
      <c r="E106" s="42">
        <f>D106</f>
        <v>630.56349999999998</v>
      </c>
      <c r="F106" s="42">
        <f>D106+E106</f>
        <v>1261.127</v>
      </c>
      <c r="G106" s="42">
        <f t="shared" ref="G106:G107" si="136">D106</f>
        <v>630.56349999999998</v>
      </c>
      <c r="H106" s="42">
        <f t="shared" ref="H106:H107" si="137">E106</f>
        <v>630.56349999999998</v>
      </c>
      <c r="I106" s="42">
        <f>G106+H106</f>
        <v>1261.127</v>
      </c>
      <c r="J106" s="42">
        <f t="shared" ref="J106:J107" si="138">G106</f>
        <v>630.56349999999998</v>
      </c>
      <c r="K106" s="42">
        <f t="shared" ref="K106:K107" si="139">H106</f>
        <v>630.56349999999998</v>
      </c>
      <c r="L106" s="42">
        <f>J106+K106</f>
        <v>1261.127</v>
      </c>
      <c r="M106" s="42">
        <f t="shared" ref="M106:M107" si="140">J106</f>
        <v>630.56349999999998</v>
      </c>
      <c r="N106" s="42">
        <f t="shared" ref="N106:N107" si="141">K106</f>
        <v>630.56349999999998</v>
      </c>
      <c r="O106" s="42">
        <f>M106+N106</f>
        <v>1261.127</v>
      </c>
      <c r="P106" s="42">
        <f t="shared" ref="P106:P107" si="142">M106</f>
        <v>630.56349999999998</v>
      </c>
      <c r="Q106" s="42">
        <f t="shared" ref="Q106:Q107" si="143">N106</f>
        <v>630.56349999999998</v>
      </c>
      <c r="R106" s="42">
        <f>P106+Q106</f>
        <v>1261.127</v>
      </c>
      <c r="T106" s="39"/>
    </row>
    <row r="107" spans="1:28" s="27" customFormat="1" ht="15" x14ac:dyDescent="0.2">
      <c r="A107" s="79"/>
      <c r="B107" s="86" t="s">
        <v>82</v>
      </c>
      <c r="C107" s="78" t="s">
        <v>48</v>
      </c>
      <c r="D107" s="42">
        <f>42.41/2</f>
        <v>21.204999999999998</v>
      </c>
      <c r="E107" s="42">
        <f>D107</f>
        <v>21.204999999999998</v>
      </c>
      <c r="F107" s="42">
        <f>D107+E107</f>
        <v>42.41</v>
      </c>
      <c r="G107" s="42">
        <f t="shared" si="136"/>
        <v>21.204999999999998</v>
      </c>
      <c r="H107" s="42">
        <f t="shared" si="137"/>
        <v>21.204999999999998</v>
      </c>
      <c r="I107" s="42">
        <f>G107+H107</f>
        <v>42.41</v>
      </c>
      <c r="J107" s="42">
        <f t="shared" si="138"/>
        <v>21.204999999999998</v>
      </c>
      <c r="K107" s="42">
        <f t="shared" si="139"/>
        <v>21.204999999999998</v>
      </c>
      <c r="L107" s="42">
        <f>J107+K107</f>
        <v>42.41</v>
      </c>
      <c r="M107" s="42">
        <f t="shared" si="140"/>
        <v>21.204999999999998</v>
      </c>
      <c r="N107" s="42">
        <f t="shared" si="141"/>
        <v>21.204999999999998</v>
      </c>
      <c r="O107" s="42">
        <f>M107+N107</f>
        <v>42.41</v>
      </c>
      <c r="P107" s="42">
        <f t="shared" si="142"/>
        <v>21.204999999999998</v>
      </c>
      <c r="Q107" s="42">
        <f t="shared" si="143"/>
        <v>21.204999999999998</v>
      </c>
      <c r="R107" s="42">
        <f>P107+Q107</f>
        <v>42.41</v>
      </c>
      <c r="T107" s="39"/>
    </row>
    <row r="108" spans="1:28" s="28" customFormat="1" ht="14.25" x14ac:dyDescent="0.2">
      <c r="A108" s="41" t="s">
        <v>83</v>
      </c>
      <c r="B108" s="85" t="s">
        <v>0</v>
      </c>
      <c r="C108" s="83" t="s">
        <v>48</v>
      </c>
      <c r="D108" s="43">
        <f t="shared" ref="D108:F108" si="144">D109+D110</f>
        <v>8200.726999999999</v>
      </c>
      <c r="E108" s="43">
        <f t="shared" si="144"/>
        <v>8200.726999999999</v>
      </c>
      <c r="F108" s="43">
        <f t="shared" si="144"/>
        <v>16401.453999999998</v>
      </c>
      <c r="G108" s="43">
        <f t="shared" ref="G108:R108" si="145">G109+G110</f>
        <v>8200.726999999999</v>
      </c>
      <c r="H108" s="43">
        <f t="shared" si="145"/>
        <v>8200.726999999999</v>
      </c>
      <c r="I108" s="43">
        <f t="shared" si="145"/>
        <v>16401.453999999998</v>
      </c>
      <c r="J108" s="43">
        <f t="shared" si="145"/>
        <v>8200.726999999999</v>
      </c>
      <c r="K108" s="43">
        <f t="shared" si="145"/>
        <v>8200.726999999999</v>
      </c>
      <c r="L108" s="43">
        <f t="shared" si="145"/>
        <v>16401.453999999998</v>
      </c>
      <c r="M108" s="43">
        <f t="shared" si="145"/>
        <v>8200.726999999999</v>
      </c>
      <c r="N108" s="43">
        <f t="shared" si="145"/>
        <v>8200.726999999999</v>
      </c>
      <c r="O108" s="43">
        <f t="shared" si="145"/>
        <v>16401.453999999998</v>
      </c>
      <c r="P108" s="43">
        <f t="shared" si="145"/>
        <v>8200.726999999999</v>
      </c>
      <c r="Q108" s="43">
        <f t="shared" si="145"/>
        <v>8200.726999999999</v>
      </c>
      <c r="R108" s="43">
        <f t="shared" si="145"/>
        <v>16401.453999999998</v>
      </c>
      <c r="T108" s="39"/>
      <c r="U108" s="39"/>
      <c r="V108" s="27"/>
    </row>
    <row r="109" spans="1:28" s="27" customFormat="1" ht="15" x14ac:dyDescent="0.2">
      <c r="A109" s="79"/>
      <c r="B109" s="81" t="s">
        <v>76</v>
      </c>
      <c r="C109" s="78" t="s">
        <v>48</v>
      </c>
      <c r="D109" s="42">
        <f>47.967/2</f>
        <v>23.983499999999999</v>
      </c>
      <c r="E109" s="42">
        <f t="shared" ref="E109:E110" si="146">D109</f>
        <v>23.983499999999999</v>
      </c>
      <c r="F109" s="42">
        <f>D109+E109</f>
        <v>47.966999999999999</v>
      </c>
      <c r="G109" s="42">
        <f>D109</f>
        <v>23.983499999999999</v>
      </c>
      <c r="H109" s="42">
        <f>E109</f>
        <v>23.983499999999999</v>
      </c>
      <c r="I109" s="42">
        <f>G109+H109</f>
        <v>47.966999999999999</v>
      </c>
      <c r="J109" s="42">
        <f t="shared" ref="J109:J110" si="147">G109</f>
        <v>23.983499999999999</v>
      </c>
      <c r="K109" s="42">
        <f t="shared" ref="K109:K110" si="148">H109</f>
        <v>23.983499999999999</v>
      </c>
      <c r="L109" s="42">
        <f>J109+K109</f>
        <v>47.966999999999999</v>
      </c>
      <c r="M109" s="42">
        <f t="shared" ref="M109:M110" si="149">J109</f>
        <v>23.983499999999999</v>
      </c>
      <c r="N109" s="42">
        <f t="shared" ref="N109:N110" si="150">K109</f>
        <v>23.983499999999999</v>
      </c>
      <c r="O109" s="42">
        <f>M109+N109</f>
        <v>47.966999999999999</v>
      </c>
      <c r="P109" s="42">
        <f t="shared" ref="P109:P110" si="151">M109</f>
        <v>23.983499999999999</v>
      </c>
      <c r="Q109" s="42">
        <f t="shared" ref="Q109:Q110" si="152">N109</f>
        <v>23.983499999999999</v>
      </c>
      <c r="R109" s="42">
        <f>P109+Q109</f>
        <v>47.966999999999999</v>
      </c>
      <c r="T109" s="39"/>
    </row>
    <row r="110" spans="1:28" s="27" customFormat="1" ht="15" x14ac:dyDescent="0.2">
      <c r="A110" s="79"/>
      <c r="B110" s="81" t="s">
        <v>84</v>
      </c>
      <c r="C110" s="78" t="s">
        <v>48</v>
      </c>
      <c r="D110" s="42">
        <f>16353.487/2</f>
        <v>8176.7434999999996</v>
      </c>
      <c r="E110" s="42">
        <f t="shared" si="146"/>
        <v>8176.7434999999996</v>
      </c>
      <c r="F110" s="42">
        <f>D110+E110</f>
        <v>16353.486999999999</v>
      </c>
      <c r="G110" s="42">
        <f>D110</f>
        <v>8176.7434999999996</v>
      </c>
      <c r="H110" s="42">
        <f>E110</f>
        <v>8176.7434999999996</v>
      </c>
      <c r="I110" s="42">
        <f>G110+H110</f>
        <v>16353.486999999999</v>
      </c>
      <c r="J110" s="42">
        <f t="shared" si="147"/>
        <v>8176.7434999999996</v>
      </c>
      <c r="K110" s="42">
        <f t="shared" si="148"/>
        <v>8176.7434999999996</v>
      </c>
      <c r="L110" s="42">
        <f>J110+K110</f>
        <v>16353.486999999999</v>
      </c>
      <c r="M110" s="42">
        <f t="shared" si="149"/>
        <v>8176.7434999999996</v>
      </c>
      <c r="N110" s="42">
        <f t="shared" si="150"/>
        <v>8176.7434999999996</v>
      </c>
      <c r="O110" s="42">
        <f>M110+N110</f>
        <v>16353.486999999999</v>
      </c>
      <c r="P110" s="42">
        <f t="shared" si="151"/>
        <v>8176.7434999999996</v>
      </c>
      <c r="Q110" s="42">
        <f t="shared" si="152"/>
        <v>8176.7434999999996</v>
      </c>
      <c r="R110" s="42">
        <f>P110+Q110</f>
        <v>16353.486999999999</v>
      </c>
      <c r="T110" s="39"/>
    </row>
    <row r="111" spans="1:28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1:28" s="25" customFormat="1" ht="20.25" customHeight="1" x14ac:dyDescent="0.3">
      <c r="A112" s="194" t="s">
        <v>85</v>
      </c>
      <c r="B112" s="194"/>
      <c r="C112" s="194"/>
      <c r="D112" s="194"/>
      <c r="E112" s="194"/>
      <c r="F112" s="194"/>
      <c r="G112" s="66"/>
      <c r="H112" s="66"/>
      <c r="I112" s="66"/>
      <c r="J112" s="87"/>
      <c r="K112" s="87"/>
      <c r="L112" s="66"/>
      <c r="M112" s="66"/>
      <c r="N112" s="66"/>
      <c r="O112" s="66"/>
      <c r="P112" s="66"/>
      <c r="Q112" s="202"/>
      <c r="R112" s="202"/>
    </row>
    <row r="113" spans="1:22" s="25" customFormat="1" ht="16.5" customHeight="1" x14ac:dyDescent="0.3">
      <c r="A113" s="195" t="s">
        <v>46</v>
      </c>
      <c r="B113" s="195" t="s">
        <v>20</v>
      </c>
      <c r="C113" s="195" t="s">
        <v>11</v>
      </c>
      <c r="D113" s="196" t="s">
        <v>89</v>
      </c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8"/>
    </row>
    <row r="114" spans="1:22" s="26" customFormat="1" ht="15.75" x14ac:dyDescent="0.25">
      <c r="A114" s="195"/>
      <c r="B114" s="195"/>
      <c r="C114" s="195"/>
      <c r="D114" s="199" t="s">
        <v>99</v>
      </c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1"/>
    </row>
    <row r="115" spans="1:22" s="26" customFormat="1" ht="19.5" customHeight="1" x14ac:dyDescent="0.2">
      <c r="A115" s="195"/>
      <c r="B115" s="195"/>
      <c r="C115" s="195"/>
      <c r="D115" s="190" t="s">
        <v>108</v>
      </c>
      <c r="E115" s="191"/>
      <c r="F115" s="192"/>
      <c r="G115" s="191" t="s">
        <v>109</v>
      </c>
      <c r="H115" s="191"/>
      <c r="I115" s="192"/>
      <c r="J115" s="191" t="s">
        <v>110</v>
      </c>
      <c r="K115" s="191"/>
      <c r="L115" s="192"/>
      <c r="M115" s="191" t="s">
        <v>111</v>
      </c>
      <c r="N115" s="191"/>
      <c r="O115" s="192"/>
      <c r="P115" s="191" t="s">
        <v>112</v>
      </c>
      <c r="Q115" s="191"/>
      <c r="R115" s="192"/>
    </row>
    <row r="116" spans="1:22" s="26" customFormat="1" ht="39.75" customHeight="1" x14ac:dyDescent="0.2">
      <c r="A116" s="195"/>
      <c r="B116" s="195"/>
      <c r="C116" s="195"/>
      <c r="D116" s="79" t="s">
        <v>87</v>
      </c>
      <c r="E116" s="79" t="s">
        <v>88</v>
      </c>
      <c r="F116" s="79" t="s">
        <v>86</v>
      </c>
      <c r="G116" s="79" t="s">
        <v>87</v>
      </c>
      <c r="H116" s="79" t="s">
        <v>88</v>
      </c>
      <c r="I116" s="79" t="s">
        <v>86</v>
      </c>
      <c r="J116" s="79" t="s">
        <v>87</v>
      </c>
      <c r="K116" s="79" t="s">
        <v>88</v>
      </c>
      <c r="L116" s="79" t="s">
        <v>86</v>
      </c>
      <c r="M116" s="79" t="s">
        <v>87</v>
      </c>
      <c r="N116" s="79" t="s">
        <v>88</v>
      </c>
      <c r="O116" s="79" t="s">
        <v>86</v>
      </c>
      <c r="P116" s="79" t="s">
        <v>87</v>
      </c>
      <c r="Q116" s="79" t="s">
        <v>88</v>
      </c>
      <c r="R116" s="79" t="s">
        <v>86</v>
      </c>
    </row>
    <row r="117" spans="1:22" s="26" customFormat="1" ht="19.5" customHeight="1" x14ac:dyDescent="0.2">
      <c r="A117" s="79"/>
      <c r="B117" s="79"/>
      <c r="C117" s="79"/>
      <c r="D117" s="176" t="s">
        <v>96</v>
      </c>
      <c r="E117" s="177"/>
      <c r="F117" s="178"/>
      <c r="G117" s="176" t="s">
        <v>96</v>
      </c>
      <c r="H117" s="177"/>
      <c r="I117" s="178"/>
      <c r="J117" s="176" t="s">
        <v>96</v>
      </c>
      <c r="K117" s="177"/>
      <c r="L117" s="178"/>
      <c r="M117" s="176" t="s">
        <v>96</v>
      </c>
      <c r="N117" s="177"/>
      <c r="O117" s="178"/>
      <c r="P117" s="176" t="s">
        <v>96</v>
      </c>
      <c r="Q117" s="177"/>
      <c r="R117" s="178"/>
    </row>
    <row r="118" spans="1:22" s="27" customFormat="1" ht="15" x14ac:dyDescent="0.2">
      <c r="A118" s="88">
        <v>1</v>
      </c>
      <c r="B118" s="88">
        <v>2</v>
      </c>
      <c r="C118" s="89">
        <v>3</v>
      </c>
      <c r="D118" s="88">
        <v>4</v>
      </c>
      <c r="E118" s="88">
        <v>5</v>
      </c>
      <c r="F118" s="88">
        <v>6</v>
      </c>
      <c r="G118" s="88">
        <v>7</v>
      </c>
      <c r="H118" s="88">
        <f>G118+1</f>
        <v>8</v>
      </c>
      <c r="I118" s="88">
        <f>H118+1</f>
        <v>9</v>
      </c>
      <c r="J118" s="88">
        <v>10</v>
      </c>
      <c r="K118" s="88">
        <f t="shared" ref="K118:R118" si="153">J118+1</f>
        <v>11</v>
      </c>
      <c r="L118" s="88">
        <f t="shared" si="153"/>
        <v>12</v>
      </c>
      <c r="M118" s="88">
        <f t="shared" si="153"/>
        <v>13</v>
      </c>
      <c r="N118" s="88">
        <f t="shared" si="153"/>
        <v>14</v>
      </c>
      <c r="O118" s="88">
        <f t="shared" si="153"/>
        <v>15</v>
      </c>
      <c r="P118" s="88">
        <f t="shared" si="153"/>
        <v>16</v>
      </c>
      <c r="Q118" s="88">
        <f t="shared" si="153"/>
        <v>17</v>
      </c>
      <c r="R118" s="88">
        <f t="shared" si="153"/>
        <v>18</v>
      </c>
    </row>
    <row r="119" spans="1:22" s="27" customFormat="1" ht="17.25" customHeight="1" x14ac:dyDescent="0.2">
      <c r="A119" s="41" t="s">
        <v>3</v>
      </c>
      <c r="B119" s="77" t="s">
        <v>47</v>
      </c>
      <c r="C119" s="78" t="s">
        <v>48</v>
      </c>
      <c r="D119" s="41">
        <f t="shared" ref="D119:F119" si="154">D120+D121</f>
        <v>66192.664499999999</v>
      </c>
      <c r="E119" s="41">
        <f t="shared" si="154"/>
        <v>66192.664499999999</v>
      </c>
      <c r="F119" s="41">
        <f t="shared" si="154"/>
        <v>132385.329</v>
      </c>
      <c r="G119" s="41">
        <f t="shared" ref="G119:R119" si="155">G120+G121</f>
        <v>66192.664499999999</v>
      </c>
      <c r="H119" s="41">
        <f t="shared" si="155"/>
        <v>66192.664499999999</v>
      </c>
      <c r="I119" s="41">
        <f t="shared" si="155"/>
        <v>132385.329</v>
      </c>
      <c r="J119" s="41">
        <f t="shared" si="155"/>
        <v>66192.664499999999</v>
      </c>
      <c r="K119" s="41">
        <f t="shared" si="155"/>
        <v>66192.664499999999</v>
      </c>
      <c r="L119" s="41">
        <f t="shared" si="155"/>
        <v>132385.329</v>
      </c>
      <c r="M119" s="41">
        <f t="shared" si="155"/>
        <v>66192.664499999999</v>
      </c>
      <c r="N119" s="41">
        <f t="shared" si="155"/>
        <v>66192.664499999999</v>
      </c>
      <c r="O119" s="41">
        <f t="shared" si="155"/>
        <v>132385.329</v>
      </c>
      <c r="P119" s="41">
        <f t="shared" si="155"/>
        <v>66192.664499999999</v>
      </c>
      <c r="Q119" s="41">
        <f t="shared" si="155"/>
        <v>66192.664499999999</v>
      </c>
      <c r="R119" s="41">
        <f t="shared" si="155"/>
        <v>132385.329</v>
      </c>
      <c r="T119" s="39"/>
      <c r="U119" s="39"/>
    </row>
    <row r="120" spans="1:22" s="27" customFormat="1" ht="15" x14ac:dyDescent="0.2">
      <c r="A120" s="79" t="s">
        <v>14</v>
      </c>
      <c r="B120" s="80" t="s">
        <v>49</v>
      </c>
      <c r="C120" s="78" t="s">
        <v>48</v>
      </c>
      <c r="D120" s="42"/>
      <c r="E120" s="42"/>
      <c r="F120" s="42">
        <f>D120+E120</f>
        <v>0</v>
      </c>
      <c r="G120" s="42"/>
      <c r="H120" s="42"/>
      <c r="I120" s="42">
        <f>G120+H120</f>
        <v>0</v>
      </c>
      <c r="J120" s="42"/>
      <c r="K120" s="42"/>
      <c r="L120" s="42">
        <f>J120+K120</f>
        <v>0</v>
      </c>
      <c r="M120" s="42"/>
      <c r="N120" s="42"/>
      <c r="O120" s="42">
        <f>M120+N120</f>
        <v>0</v>
      </c>
      <c r="P120" s="42"/>
      <c r="Q120" s="42"/>
      <c r="R120" s="42">
        <f>P120+Q120</f>
        <v>0</v>
      </c>
    </row>
    <row r="121" spans="1:22" s="27" customFormat="1" ht="15" x14ac:dyDescent="0.2">
      <c r="A121" s="79" t="s">
        <v>15</v>
      </c>
      <c r="B121" s="81" t="s">
        <v>50</v>
      </c>
      <c r="C121" s="78" t="s">
        <v>48</v>
      </c>
      <c r="D121" s="42">
        <f>132385.329/2</f>
        <v>66192.664499999999</v>
      </c>
      <c r="E121" s="42">
        <f>D121</f>
        <v>66192.664499999999</v>
      </c>
      <c r="F121" s="42">
        <f>D121+E121</f>
        <v>132385.329</v>
      </c>
      <c r="G121" s="42">
        <f>D121</f>
        <v>66192.664499999999</v>
      </c>
      <c r="H121" s="42">
        <f>E121</f>
        <v>66192.664499999999</v>
      </c>
      <c r="I121" s="42">
        <f>G121+H121</f>
        <v>132385.329</v>
      </c>
      <c r="J121" s="42">
        <f>G121</f>
        <v>66192.664499999999</v>
      </c>
      <c r="K121" s="42">
        <f>H121</f>
        <v>66192.664499999999</v>
      </c>
      <c r="L121" s="42">
        <f>J121+K121</f>
        <v>132385.329</v>
      </c>
      <c r="M121" s="42">
        <f>J121</f>
        <v>66192.664499999999</v>
      </c>
      <c r="N121" s="42">
        <f>K121</f>
        <v>66192.664499999999</v>
      </c>
      <c r="O121" s="42">
        <f>M121+N121</f>
        <v>132385.329</v>
      </c>
      <c r="P121" s="42">
        <f>M121</f>
        <v>66192.664499999999</v>
      </c>
      <c r="Q121" s="42">
        <f>N121</f>
        <v>66192.664499999999</v>
      </c>
      <c r="R121" s="42">
        <f>P121+Q121</f>
        <v>132385.329</v>
      </c>
    </row>
    <row r="122" spans="1:22" s="27" customFormat="1" ht="15" x14ac:dyDescent="0.2">
      <c r="A122" s="41" t="s">
        <v>4</v>
      </c>
      <c r="B122" s="77" t="s">
        <v>51</v>
      </c>
      <c r="C122" s="78" t="s">
        <v>48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</row>
    <row r="123" spans="1:22" s="27" customFormat="1" ht="18.75" customHeight="1" x14ac:dyDescent="0.2">
      <c r="A123" s="79" t="s">
        <v>5</v>
      </c>
      <c r="B123" s="82" t="s">
        <v>52</v>
      </c>
      <c r="C123" s="78" t="s">
        <v>48</v>
      </c>
      <c r="D123" s="42">
        <f>26.86/2</f>
        <v>13.43</v>
      </c>
      <c r="E123" s="42">
        <f>D123</f>
        <v>13.43</v>
      </c>
      <c r="F123" s="42">
        <f>D123+E123</f>
        <v>26.86</v>
      </c>
      <c r="G123" s="42">
        <f>D123</f>
        <v>13.43</v>
      </c>
      <c r="H123" s="42">
        <f>E123</f>
        <v>13.43</v>
      </c>
      <c r="I123" s="42">
        <f>G123+H123</f>
        <v>26.86</v>
      </c>
      <c r="J123" s="42">
        <f>G123</f>
        <v>13.43</v>
      </c>
      <c r="K123" s="42">
        <f>H123</f>
        <v>13.43</v>
      </c>
      <c r="L123" s="42">
        <f>J123+K123</f>
        <v>26.86</v>
      </c>
      <c r="M123" s="42">
        <f>J123</f>
        <v>13.43</v>
      </c>
      <c r="N123" s="42">
        <f>K123</f>
        <v>13.43</v>
      </c>
      <c r="O123" s="42">
        <f>M123+N123</f>
        <v>26.86</v>
      </c>
      <c r="P123" s="42">
        <f>M123</f>
        <v>13.43</v>
      </c>
      <c r="Q123" s="42">
        <f>N123</f>
        <v>13.43</v>
      </c>
      <c r="R123" s="42">
        <f>P123+Q123</f>
        <v>26.86</v>
      </c>
      <c r="T123" s="39"/>
      <c r="U123" s="39"/>
    </row>
    <row r="124" spans="1:22" s="27" customFormat="1" ht="15" x14ac:dyDescent="0.2">
      <c r="A124" s="79" t="s">
        <v>6</v>
      </c>
      <c r="B124" s="82" t="s">
        <v>53</v>
      </c>
      <c r="C124" s="78" t="s">
        <v>48</v>
      </c>
      <c r="D124" s="42">
        <f t="shared" ref="D124:F124" si="156">D119+D122-D123</f>
        <v>66179.234500000006</v>
      </c>
      <c r="E124" s="42">
        <f t="shared" si="156"/>
        <v>66179.234500000006</v>
      </c>
      <c r="F124" s="42">
        <f t="shared" si="156"/>
        <v>132358.46900000001</v>
      </c>
      <c r="G124" s="42">
        <f t="shared" ref="G124:R124" si="157">G119+G122-G123</f>
        <v>66179.234500000006</v>
      </c>
      <c r="H124" s="42">
        <f t="shared" si="157"/>
        <v>66179.234500000006</v>
      </c>
      <c r="I124" s="42">
        <f t="shared" si="157"/>
        <v>132358.46900000001</v>
      </c>
      <c r="J124" s="42">
        <f t="shared" si="157"/>
        <v>66179.234500000006</v>
      </c>
      <c r="K124" s="42">
        <f t="shared" si="157"/>
        <v>66179.234500000006</v>
      </c>
      <c r="L124" s="42">
        <f t="shared" si="157"/>
        <v>132358.46900000001</v>
      </c>
      <c r="M124" s="42">
        <f t="shared" si="157"/>
        <v>66179.234500000006</v>
      </c>
      <c r="N124" s="42">
        <f t="shared" si="157"/>
        <v>66179.234500000006</v>
      </c>
      <c r="O124" s="42">
        <f t="shared" si="157"/>
        <v>132358.46900000001</v>
      </c>
      <c r="P124" s="42">
        <f t="shared" si="157"/>
        <v>66179.234500000006</v>
      </c>
      <c r="Q124" s="42">
        <f t="shared" si="157"/>
        <v>66179.234500000006</v>
      </c>
      <c r="R124" s="42">
        <f t="shared" si="157"/>
        <v>132358.46900000001</v>
      </c>
    </row>
    <row r="125" spans="1:22" s="27" customFormat="1" ht="15" x14ac:dyDescent="0.2">
      <c r="A125" s="79" t="s">
        <v>54</v>
      </c>
      <c r="B125" s="82" t="s">
        <v>55</v>
      </c>
      <c r="C125" s="78" t="s">
        <v>48</v>
      </c>
      <c r="D125" s="42">
        <f t="shared" ref="D125:F125" si="158">D126+D127</f>
        <v>6617.9229999999998</v>
      </c>
      <c r="E125" s="42">
        <f t="shared" si="158"/>
        <v>6617.9229999999998</v>
      </c>
      <c r="F125" s="42">
        <f t="shared" si="158"/>
        <v>13235.846</v>
      </c>
      <c r="G125" s="42">
        <f t="shared" ref="G125:R125" si="159">G126+G127</f>
        <v>6617.9229999999998</v>
      </c>
      <c r="H125" s="42">
        <f t="shared" si="159"/>
        <v>6617.9229999999998</v>
      </c>
      <c r="I125" s="42">
        <f t="shared" si="159"/>
        <v>13235.846</v>
      </c>
      <c r="J125" s="42">
        <f t="shared" si="159"/>
        <v>6617.9229999999998</v>
      </c>
      <c r="K125" s="42">
        <f t="shared" si="159"/>
        <v>6617.9229999999998</v>
      </c>
      <c r="L125" s="42">
        <f t="shared" si="159"/>
        <v>13235.846</v>
      </c>
      <c r="M125" s="42">
        <f t="shared" si="159"/>
        <v>6617.9229999999998</v>
      </c>
      <c r="N125" s="42">
        <f t="shared" si="159"/>
        <v>6617.9229999999998</v>
      </c>
      <c r="O125" s="42">
        <f t="shared" si="159"/>
        <v>13235.846</v>
      </c>
      <c r="P125" s="42">
        <f t="shared" si="159"/>
        <v>6617.9229999999998</v>
      </c>
      <c r="Q125" s="42">
        <f t="shared" si="159"/>
        <v>6617.9229999999998</v>
      </c>
      <c r="R125" s="42">
        <f t="shared" si="159"/>
        <v>13235.846</v>
      </c>
    </row>
    <row r="126" spans="1:22" s="27" customFormat="1" ht="18" customHeight="1" x14ac:dyDescent="0.2">
      <c r="A126" s="79" t="s">
        <v>56</v>
      </c>
      <c r="B126" s="80" t="s">
        <v>57</v>
      </c>
      <c r="C126" s="78" t="s">
        <v>48</v>
      </c>
      <c r="D126" s="42">
        <f>13235.846/2</f>
        <v>6617.9229999999998</v>
      </c>
      <c r="E126" s="42">
        <f>D126</f>
        <v>6617.9229999999998</v>
      </c>
      <c r="F126" s="42">
        <f>D126+E126</f>
        <v>13235.846</v>
      </c>
      <c r="G126" s="42">
        <f>D126</f>
        <v>6617.9229999999998</v>
      </c>
      <c r="H126" s="42">
        <f>E126</f>
        <v>6617.9229999999998</v>
      </c>
      <c r="I126" s="42">
        <f>G126+H126</f>
        <v>13235.846</v>
      </c>
      <c r="J126" s="42">
        <f>G126</f>
        <v>6617.9229999999998</v>
      </c>
      <c r="K126" s="42">
        <f>H126</f>
        <v>6617.9229999999998</v>
      </c>
      <c r="L126" s="42">
        <f>J126+K126</f>
        <v>13235.846</v>
      </c>
      <c r="M126" s="42">
        <f>J126</f>
        <v>6617.9229999999998</v>
      </c>
      <c r="N126" s="42">
        <f>K126</f>
        <v>6617.9229999999998</v>
      </c>
      <c r="O126" s="42">
        <f>M126+N126</f>
        <v>13235.846</v>
      </c>
      <c r="P126" s="42">
        <f>M126</f>
        <v>6617.9229999999998</v>
      </c>
      <c r="Q126" s="42">
        <f>N126</f>
        <v>6617.9229999999998</v>
      </c>
      <c r="R126" s="42">
        <f>P126+Q126</f>
        <v>13235.846</v>
      </c>
      <c r="U126" s="39"/>
      <c r="V126" s="39"/>
    </row>
    <row r="127" spans="1:22" s="27" customFormat="1" ht="18" customHeight="1" x14ac:dyDescent="0.2">
      <c r="A127" s="79" t="s">
        <v>58</v>
      </c>
      <c r="B127" s="80" t="s">
        <v>59</v>
      </c>
      <c r="C127" s="78" t="s">
        <v>48</v>
      </c>
      <c r="D127" s="42"/>
      <c r="E127" s="42"/>
      <c r="F127" s="42">
        <f>D127+E127</f>
        <v>0</v>
      </c>
      <c r="G127" s="42"/>
      <c r="H127" s="42"/>
      <c r="I127" s="42">
        <f>G127+H127</f>
        <v>0</v>
      </c>
      <c r="J127" s="42"/>
      <c r="K127" s="42"/>
      <c r="L127" s="42">
        <f>J127+K127</f>
        <v>0</v>
      </c>
      <c r="M127" s="42"/>
      <c r="N127" s="42"/>
      <c r="O127" s="42">
        <f>M127+N127</f>
        <v>0</v>
      </c>
      <c r="P127" s="42"/>
      <c r="Q127" s="42"/>
      <c r="R127" s="42">
        <f>P127+Q127</f>
        <v>0</v>
      </c>
    </row>
    <row r="128" spans="1:22" s="28" customFormat="1" ht="18" customHeight="1" x14ac:dyDescent="0.2">
      <c r="A128" s="41" t="s">
        <v>60</v>
      </c>
      <c r="B128" s="77" t="s">
        <v>61</v>
      </c>
      <c r="C128" s="83" t="s">
        <v>48</v>
      </c>
      <c r="D128" s="43">
        <f t="shared" ref="D128:F128" si="160">D124-D125</f>
        <v>59561.311500000003</v>
      </c>
      <c r="E128" s="43">
        <f t="shared" si="160"/>
        <v>59561.311500000003</v>
      </c>
      <c r="F128" s="43">
        <f t="shared" si="160"/>
        <v>119122.62300000001</v>
      </c>
      <c r="G128" s="43">
        <f t="shared" ref="G128:R128" si="161">G124-G125</f>
        <v>59561.311500000003</v>
      </c>
      <c r="H128" s="43">
        <f t="shared" si="161"/>
        <v>59561.311500000003</v>
      </c>
      <c r="I128" s="43">
        <f t="shared" si="161"/>
        <v>119122.62300000001</v>
      </c>
      <c r="J128" s="43">
        <f t="shared" si="161"/>
        <v>59561.311500000003</v>
      </c>
      <c r="K128" s="43">
        <f t="shared" si="161"/>
        <v>59561.311500000003</v>
      </c>
      <c r="L128" s="43">
        <f t="shared" si="161"/>
        <v>119122.62300000001</v>
      </c>
      <c r="M128" s="43">
        <f t="shared" si="161"/>
        <v>59561.311500000003</v>
      </c>
      <c r="N128" s="43">
        <f t="shared" si="161"/>
        <v>59561.311500000003</v>
      </c>
      <c r="O128" s="43">
        <f t="shared" si="161"/>
        <v>119122.62300000001</v>
      </c>
      <c r="P128" s="43">
        <f t="shared" si="161"/>
        <v>59561.311500000003</v>
      </c>
      <c r="Q128" s="43">
        <f t="shared" si="161"/>
        <v>59561.311500000003</v>
      </c>
      <c r="R128" s="43">
        <f t="shared" si="161"/>
        <v>119122.62300000001</v>
      </c>
    </row>
    <row r="129" spans="1:22" s="27" customFormat="1" ht="18.75" customHeight="1" x14ac:dyDescent="0.2">
      <c r="A129" s="79" t="s">
        <v>62</v>
      </c>
      <c r="B129" s="82" t="s">
        <v>63</v>
      </c>
      <c r="C129" s="78" t="s">
        <v>48</v>
      </c>
      <c r="D129" s="42">
        <f t="shared" ref="D129:F129" si="162">D130+D131+D132</f>
        <v>223.78649999999999</v>
      </c>
      <c r="E129" s="42">
        <f t="shared" si="162"/>
        <v>223.78649999999999</v>
      </c>
      <c r="F129" s="42">
        <f t="shared" si="162"/>
        <v>447.57299999999998</v>
      </c>
      <c r="G129" s="42">
        <f t="shared" ref="G129:R129" si="163">G130+G131+G132</f>
        <v>223.78649999999999</v>
      </c>
      <c r="H129" s="42">
        <f t="shared" si="163"/>
        <v>223.78649999999999</v>
      </c>
      <c r="I129" s="42">
        <f t="shared" si="163"/>
        <v>447.57299999999998</v>
      </c>
      <c r="J129" s="42">
        <f t="shared" si="163"/>
        <v>223.78649999999999</v>
      </c>
      <c r="K129" s="42">
        <f t="shared" si="163"/>
        <v>223.78649999999999</v>
      </c>
      <c r="L129" s="42">
        <f t="shared" si="163"/>
        <v>447.57299999999998</v>
      </c>
      <c r="M129" s="42">
        <f t="shared" si="163"/>
        <v>223.78649999999999</v>
      </c>
      <c r="N129" s="42">
        <f t="shared" si="163"/>
        <v>223.78649999999999</v>
      </c>
      <c r="O129" s="42">
        <f t="shared" si="163"/>
        <v>447.57299999999998</v>
      </c>
      <c r="P129" s="42">
        <f t="shared" si="163"/>
        <v>223.78649999999999</v>
      </c>
      <c r="Q129" s="42">
        <f t="shared" si="163"/>
        <v>223.78649999999999</v>
      </c>
      <c r="R129" s="42">
        <f t="shared" si="163"/>
        <v>447.57299999999998</v>
      </c>
      <c r="T129" s="56"/>
      <c r="U129" s="56"/>
      <c r="V129" s="56"/>
    </row>
    <row r="130" spans="1:22" s="27" customFormat="1" ht="18" customHeight="1" x14ac:dyDescent="0.2">
      <c r="A130" s="79" t="s">
        <v>64</v>
      </c>
      <c r="B130" s="80" t="s">
        <v>65</v>
      </c>
      <c r="C130" s="78" t="s">
        <v>48</v>
      </c>
      <c r="D130" s="42"/>
      <c r="E130" s="42"/>
      <c r="F130" s="42">
        <f>D130+E130</f>
        <v>0</v>
      </c>
      <c r="G130" s="42"/>
      <c r="H130" s="42"/>
      <c r="I130" s="42">
        <f>G130+H130</f>
        <v>0</v>
      </c>
      <c r="J130" s="42"/>
      <c r="K130" s="42"/>
      <c r="L130" s="42">
        <f>J130+K130</f>
        <v>0</v>
      </c>
      <c r="M130" s="42"/>
      <c r="N130" s="42"/>
      <c r="O130" s="42">
        <f>M130+N130</f>
        <v>0</v>
      </c>
      <c r="P130" s="42"/>
      <c r="Q130" s="42"/>
      <c r="R130" s="42">
        <f>P130+Q130</f>
        <v>0</v>
      </c>
      <c r="T130" s="57"/>
      <c r="U130" s="57"/>
    </row>
    <row r="131" spans="1:22" s="27" customFormat="1" ht="15" x14ac:dyDescent="0.2">
      <c r="A131" s="79" t="s">
        <v>66</v>
      </c>
      <c r="B131" s="80" t="s">
        <v>67</v>
      </c>
      <c r="C131" s="78" t="s">
        <v>48</v>
      </c>
      <c r="D131" s="42"/>
      <c r="E131" s="42"/>
      <c r="F131" s="42">
        <f>D131+E131</f>
        <v>0</v>
      </c>
      <c r="G131" s="42"/>
      <c r="H131" s="42"/>
      <c r="I131" s="42">
        <f>G131+H131</f>
        <v>0</v>
      </c>
      <c r="J131" s="42"/>
      <c r="K131" s="42"/>
      <c r="L131" s="42">
        <f>J131+K131</f>
        <v>0</v>
      </c>
      <c r="M131" s="42"/>
      <c r="N131" s="42"/>
      <c r="O131" s="42">
        <f>M131+N131</f>
        <v>0</v>
      </c>
      <c r="P131" s="42"/>
      <c r="Q131" s="42"/>
      <c r="R131" s="42">
        <f>P131+Q131</f>
        <v>0</v>
      </c>
      <c r="T131" s="56"/>
      <c r="U131" s="56"/>
      <c r="V131" s="56"/>
    </row>
    <row r="132" spans="1:22" s="27" customFormat="1" ht="15" x14ac:dyDescent="0.2">
      <c r="A132" s="79" t="s">
        <v>68</v>
      </c>
      <c r="B132" s="80" t="s">
        <v>69</v>
      </c>
      <c r="C132" s="78" t="s">
        <v>48</v>
      </c>
      <c r="D132" s="42">
        <f>447.573/2</f>
        <v>223.78649999999999</v>
      </c>
      <c r="E132" s="42">
        <f>D132</f>
        <v>223.78649999999999</v>
      </c>
      <c r="F132" s="42">
        <f>D132+E132</f>
        <v>447.57299999999998</v>
      </c>
      <c r="G132" s="42">
        <f>D132</f>
        <v>223.78649999999999</v>
      </c>
      <c r="H132" s="42">
        <f>E132</f>
        <v>223.78649999999999</v>
      </c>
      <c r="I132" s="42">
        <f>G132+H132</f>
        <v>447.57299999999998</v>
      </c>
      <c r="J132" s="42">
        <f>G132</f>
        <v>223.78649999999999</v>
      </c>
      <c r="K132" s="42">
        <f>H132</f>
        <v>223.78649999999999</v>
      </c>
      <c r="L132" s="42">
        <f>J132+K132</f>
        <v>447.57299999999998</v>
      </c>
      <c r="M132" s="42">
        <f>J132</f>
        <v>223.78649999999999</v>
      </c>
      <c r="N132" s="42">
        <f>K132</f>
        <v>223.78649999999999</v>
      </c>
      <c r="O132" s="42">
        <f>M132+N132</f>
        <v>447.57299999999998</v>
      </c>
      <c r="P132" s="42">
        <f>M132</f>
        <v>223.78649999999999</v>
      </c>
      <c r="Q132" s="42">
        <f>N132</f>
        <v>223.78649999999999</v>
      </c>
      <c r="R132" s="42">
        <f>P132+Q132</f>
        <v>447.57299999999998</v>
      </c>
    </row>
    <row r="133" spans="1:22" s="27" customFormat="1" ht="14.25" x14ac:dyDescent="0.2">
      <c r="A133" s="41" t="s">
        <v>70</v>
      </c>
      <c r="B133" s="77" t="s">
        <v>71</v>
      </c>
      <c r="C133" s="78" t="s">
        <v>48</v>
      </c>
      <c r="D133" s="43">
        <f>D128-D129</f>
        <v>59337.525000000001</v>
      </c>
      <c r="E133" s="43">
        <f t="shared" ref="E133:F133" si="164">E128-E129</f>
        <v>59337.525000000001</v>
      </c>
      <c r="F133" s="43">
        <f t="shared" si="164"/>
        <v>118675.05</v>
      </c>
      <c r="G133" s="43">
        <f>G128-G129</f>
        <v>59337.525000000001</v>
      </c>
      <c r="H133" s="43">
        <f t="shared" ref="H133:I133" si="165">H128-H129</f>
        <v>59337.525000000001</v>
      </c>
      <c r="I133" s="43">
        <f t="shared" si="165"/>
        <v>118675.05</v>
      </c>
      <c r="J133" s="43">
        <f>J128-J129</f>
        <v>59337.525000000001</v>
      </c>
      <c r="K133" s="43">
        <f t="shared" ref="K133:L133" si="166">K128-K129</f>
        <v>59337.525000000001</v>
      </c>
      <c r="L133" s="43">
        <f t="shared" si="166"/>
        <v>118675.05</v>
      </c>
      <c r="M133" s="43">
        <f>M128-M129</f>
        <v>59337.525000000001</v>
      </c>
      <c r="N133" s="43">
        <f t="shared" ref="N133:O133" si="167">N128-N129</f>
        <v>59337.525000000001</v>
      </c>
      <c r="O133" s="43">
        <f t="shared" si="167"/>
        <v>118675.05</v>
      </c>
      <c r="P133" s="43">
        <f>P128-P129</f>
        <v>59337.525000000001</v>
      </c>
      <c r="Q133" s="43">
        <f t="shared" ref="Q133:R133" si="168">Q128-Q129</f>
        <v>59337.525000000001</v>
      </c>
      <c r="R133" s="43">
        <f t="shared" si="168"/>
        <v>118675.05</v>
      </c>
    </row>
    <row r="134" spans="1:22" s="27" customFormat="1" ht="15" x14ac:dyDescent="0.2">
      <c r="A134" s="41"/>
      <c r="B134" s="84" t="s">
        <v>72</v>
      </c>
      <c r="C134" s="78"/>
      <c r="D134" s="42">
        <f t="shared" ref="D134:F134" si="169">D135+D142+D145</f>
        <v>59337.524999999987</v>
      </c>
      <c r="E134" s="42">
        <f t="shared" si="169"/>
        <v>59337.524999999987</v>
      </c>
      <c r="F134" s="42">
        <f t="shared" si="169"/>
        <v>118675.04999999997</v>
      </c>
      <c r="G134" s="42">
        <f t="shared" ref="G134:R134" si="170">G135+G142+G145</f>
        <v>59337.524999999987</v>
      </c>
      <c r="H134" s="42">
        <f t="shared" si="170"/>
        <v>59337.524999999987</v>
      </c>
      <c r="I134" s="42">
        <f t="shared" si="170"/>
        <v>118675.04999999997</v>
      </c>
      <c r="J134" s="42">
        <f t="shared" si="170"/>
        <v>59337.524999999987</v>
      </c>
      <c r="K134" s="42">
        <f t="shared" si="170"/>
        <v>59337.524999999987</v>
      </c>
      <c r="L134" s="42">
        <f t="shared" si="170"/>
        <v>118675.04999999997</v>
      </c>
      <c r="M134" s="42">
        <f t="shared" si="170"/>
        <v>59337.524999999987</v>
      </c>
      <c r="N134" s="42">
        <f t="shared" si="170"/>
        <v>59337.524999999987</v>
      </c>
      <c r="O134" s="42">
        <f t="shared" si="170"/>
        <v>118675.04999999997</v>
      </c>
      <c r="P134" s="42">
        <f t="shared" si="170"/>
        <v>59337.524999999987</v>
      </c>
      <c r="Q134" s="42">
        <f t="shared" si="170"/>
        <v>59337.524999999987</v>
      </c>
      <c r="R134" s="42">
        <f t="shared" si="170"/>
        <v>118675.04999999997</v>
      </c>
    </row>
    <row r="135" spans="1:22" s="28" customFormat="1" ht="14.25" x14ac:dyDescent="0.2">
      <c r="A135" s="41" t="s">
        <v>73</v>
      </c>
      <c r="B135" s="77" t="s">
        <v>74</v>
      </c>
      <c r="C135" s="83" t="s">
        <v>48</v>
      </c>
      <c r="D135" s="43">
        <f t="shared" ref="D135:F135" si="171">D136+D139</f>
        <v>43642.600999999995</v>
      </c>
      <c r="E135" s="43">
        <f t="shared" si="171"/>
        <v>43642.600999999995</v>
      </c>
      <c r="F135" s="43">
        <f t="shared" si="171"/>
        <v>87285.20199999999</v>
      </c>
      <c r="G135" s="43">
        <f t="shared" ref="G135:R135" si="172">G136+G139</f>
        <v>43642.600999999995</v>
      </c>
      <c r="H135" s="43">
        <f t="shared" si="172"/>
        <v>43642.600999999995</v>
      </c>
      <c r="I135" s="43">
        <f t="shared" si="172"/>
        <v>87285.20199999999</v>
      </c>
      <c r="J135" s="43">
        <f t="shared" si="172"/>
        <v>43642.600999999995</v>
      </c>
      <c r="K135" s="43">
        <f t="shared" si="172"/>
        <v>43642.600999999995</v>
      </c>
      <c r="L135" s="43">
        <f t="shared" si="172"/>
        <v>87285.20199999999</v>
      </c>
      <c r="M135" s="43">
        <f t="shared" si="172"/>
        <v>43642.600999999995</v>
      </c>
      <c r="N135" s="43">
        <f t="shared" si="172"/>
        <v>43642.600999999995</v>
      </c>
      <c r="O135" s="43">
        <f t="shared" si="172"/>
        <v>87285.20199999999</v>
      </c>
      <c r="P135" s="43">
        <f t="shared" si="172"/>
        <v>43642.600999999995</v>
      </c>
      <c r="Q135" s="43">
        <f t="shared" si="172"/>
        <v>43642.600999999995</v>
      </c>
      <c r="R135" s="43">
        <f t="shared" si="172"/>
        <v>87285.20199999999</v>
      </c>
      <c r="T135" s="40"/>
      <c r="U135" s="40"/>
    </row>
    <row r="136" spans="1:22" s="27" customFormat="1" ht="15.75" customHeight="1" x14ac:dyDescent="0.2">
      <c r="A136" s="79"/>
      <c r="B136" s="80" t="s">
        <v>75</v>
      </c>
      <c r="C136" s="78" t="s">
        <v>48</v>
      </c>
      <c r="D136" s="42">
        <f t="shared" ref="D136:F136" si="173">D137+D138</f>
        <v>43642.600999999995</v>
      </c>
      <c r="E136" s="42">
        <f t="shared" si="173"/>
        <v>43642.600999999995</v>
      </c>
      <c r="F136" s="42">
        <f t="shared" si="173"/>
        <v>87285.20199999999</v>
      </c>
      <c r="G136" s="42">
        <f t="shared" ref="G136:R136" si="174">G137+G138</f>
        <v>43642.600999999995</v>
      </c>
      <c r="H136" s="42">
        <f t="shared" si="174"/>
        <v>43642.600999999995</v>
      </c>
      <c r="I136" s="42">
        <f t="shared" si="174"/>
        <v>87285.20199999999</v>
      </c>
      <c r="J136" s="42">
        <f t="shared" si="174"/>
        <v>43642.600999999995</v>
      </c>
      <c r="K136" s="42">
        <f t="shared" si="174"/>
        <v>43642.600999999995</v>
      </c>
      <c r="L136" s="42">
        <f t="shared" si="174"/>
        <v>87285.20199999999</v>
      </c>
      <c r="M136" s="42">
        <f t="shared" si="174"/>
        <v>43642.600999999995</v>
      </c>
      <c r="N136" s="42">
        <f t="shared" si="174"/>
        <v>43642.600999999995</v>
      </c>
      <c r="O136" s="42">
        <f t="shared" si="174"/>
        <v>87285.20199999999</v>
      </c>
      <c r="P136" s="42">
        <f t="shared" si="174"/>
        <v>43642.600999999995</v>
      </c>
      <c r="Q136" s="42">
        <f t="shared" si="174"/>
        <v>43642.600999999995</v>
      </c>
      <c r="R136" s="42">
        <f t="shared" si="174"/>
        <v>87285.20199999999</v>
      </c>
    </row>
    <row r="137" spans="1:22" s="27" customFormat="1" ht="15" x14ac:dyDescent="0.2">
      <c r="A137" s="79"/>
      <c r="B137" s="81" t="s">
        <v>76</v>
      </c>
      <c r="C137" s="78" t="s">
        <v>48</v>
      </c>
      <c r="D137" s="42">
        <f>40733.4131511552/2</f>
        <v>20366.706575577598</v>
      </c>
      <c r="E137" s="42">
        <f>D137</f>
        <v>20366.706575577598</v>
      </c>
      <c r="F137" s="42">
        <f>D137+E137</f>
        <v>40733.413151155197</v>
      </c>
      <c r="G137" s="42">
        <f t="shared" ref="G137:G138" si="175">D137</f>
        <v>20366.706575577598</v>
      </c>
      <c r="H137" s="42">
        <f t="shared" ref="H137:H138" si="176">E137</f>
        <v>20366.706575577598</v>
      </c>
      <c r="I137" s="42">
        <f>G137+H137</f>
        <v>40733.413151155197</v>
      </c>
      <c r="J137" s="42">
        <f t="shared" ref="J137:J138" si="177">G137</f>
        <v>20366.706575577598</v>
      </c>
      <c r="K137" s="42">
        <f t="shared" ref="K137:K138" si="178">H137</f>
        <v>20366.706575577598</v>
      </c>
      <c r="L137" s="42">
        <f>J137+K137</f>
        <v>40733.413151155197</v>
      </c>
      <c r="M137" s="42">
        <f>J137</f>
        <v>20366.706575577598</v>
      </c>
      <c r="N137" s="42">
        <f>K137</f>
        <v>20366.706575577598</v>
      </c>
      <c r="O137" s="42">
        <f>M137+N137</f>
        <v>40733.413151155197</v>
      </c>
      <c r="P137" s="42">
        <f t="shared" ref="P137:P138" si="179">M137</f>
        <v>20366.706575577598</v>
      </c>
      <c r="Q137" s="42">
        <f t="shared" ref="Q137:Q138" si="180">N137</f>
        <v>20366.706575577598</v>
      </c>
      <c r="R137" s="42">
        <f>P137+Q137</f>
        <v>40733.413151155197</v>
      </c>
      <c r="T137" s="39"/>
    </row>
    <row r="138" spans="1:22" s="27" customFormat="1" ht="15" x14ac:dyDescent="0.2">
      <c r="A138" s="79"/>
      <c r="B138" s="81" t="s">
        <v>77</v>
      </c>
      <c r="C138" s="78" t="s">
        <v>48</v>
      </c>
      <c r="D138" s="42">
        <f>46551.7888488448/2</f>
        <v>23275.8944244224</v>
      </c>
      <c r="E138" s="42">
        <f>D138</f>
        <v>23275.8944244224</v>
      </c>
      <c r="F138" s="42">
        <f>D138+E138</f>
        <v>46551.788848844801</v>
      </c>
      <c r="G138" s="42">
        <f t="shared" si="175"/>
        <v>23275.8944244224</v>
      </c>
      <c r="H138" s="42">
        <f t="shared" si="176"/>
        <v>23275.8944244224</v>
      </c>
      <c r="I138" s="42">
        <f>G138+H138</f>
        <v>46551.788848844801</v>
      </c>
      <c r="J138" s="42">
        <f t="shared" si="177"/>
        <v>23275.8944244224</v>
      </c>
      <c r="K138" s="42">
        <f t="shared" si="178"/>
        <v>23275.8944244224</v>
      </c>
      <c r="L138" s="42">
        <f>J138+K138</f>
        <v>46551.788848844801</v>
      </c>
      <c r="M138" s="42">
        <f>J138</f>
        <v>23275.8944244224</v>
      </c>
      <c r="N138" s="42">
        <f>K138</f>
        <v>23275.8944244224</v>
      </c>
      <c r="O138" s="42">
        <f>M138+N138</f>
        <v>46551.788848844801</v>
      </c>
      <c r="P138" s="42">
        <f t="shared" si="179"/>
        <v>23275.8944244224</v>
      </c>
      <c r="Q138" s="42">
        <f t="shared" si="180"/>
        <v>23275.8944244224</v>
      </c>
      <c r="R138" s="42">
        <f>P138+Q138</f>
        <v>46551.788848844801</v>
      </c>
      <c r="T138" s="39"/>
    </row>
    <row r="139" spans="1:22" s="27" customFormat="1" ht="15" x14ac:dyDescent="0.2">
      <c r="A139" s="79" t="s">
        <v>78</v>
      </c>
      <c r="B139" s="80" t="s">
        <v>79</v>
      </c>
      <c r="C139" s="78" t="s">
        <v>48</v>
      </c>
      <c r="D139" s="42">
        <f t="shared" ref="D139:F139" si="181">D140+D141</f>
        <v>0</v>
      </c>
      <c r="E139" s="42">
        <f t="shared" si="181"/>
        <v>0</v>
      </c>
      <c r="F139" s="42">
        <f t="shared" si="181"/>
        <v>0</v>
      </c>
      <c r="G139" s="42">
        <f t="shared" ref="G139:R139" si="182">G140+G141</f>
        <v>0</v>
      </c>
      <c r="H139" s="42">
        <f t="shared" si="182"/>
        <v>0</v>
      </c>
      <c r="I139" s="42">
        <f t="shared" si="182"/>
        <v>0</v>
      </c>
      <c r="J139" s="42">
        <f t="shared" si="182"/>
        <v>0</v>
      </c>
      <c r="K139" s="42">
        <f t="shared" si="182"/>
        <v>0</v>
      </c>
      <c r="L139" s="42">
        <f t="shared" si="182"/>
        <v>0</v>
      </c>
      <c r="M139" s="42">
        <f t="shared" si="182"/>
        <v>0</v>
      </c>
      <c r="N139" s="42">
        <f t="shared" si="182"/>
        <v>0</v>
      </c>
      <c r="O139" s="42">
        <f t="shared" si="182"/>
        <v>0</v>
      </c>
      <c r="P139" s="42">
        <f t="shared" si="182"/>
        <v>0</v>
      </c>
      <c r="Q139" s="42">
        <f t="shared" si="182"/>
        <v>0</v>
      </c>
      <c r="R139" s="42">
        <f t="shared" si="182"/>
        <v>0</v>
      </c>
    </row>
    <row r="140" spans="1:22" s="27" customFormat="1" ht="15" x14ac:dyDescent="0.2">
      <c r="A140" s="79"/>
      <c r="B140" s="81" t="s">
        <v>76</v>
      </c>
      <c r="C140" s="78" t="s">
        <v>48</v>
      </c>
      <c r="D140" s="42"/>
      <c r="E140" s="42"/>
      <c r="F140" s="42">
        <f>D140+E140</f>
        <v>0</v>
      </c>
      <c r="G140" s="42"/>
      <c r="H140" s="42"/>
      <c r="I140" s="42">
        <f>G140+H140</f>
        <v>0</v>
      </c>
      <c r="J140" s="42"/>
      <c r="K140" s="42"/>
      <c r="L140" s="42">
        <f>J140+K140</f>
        <v>0</v>
      </c>
      <c r="M140" s="42"/>
      <c r="N140" s="42"/>
      <c r="O140" s="42">
        <f>M140+N140</f>
        <v>0</v>
      </c>
      <c r="P140" s="42"/>
      <c r="Q140" s="42"/>
      <c r="R140" s="42">
        <f>P140+Q140</f>
        <v>0</v>
      </c>
    </row>
    <row r="141" spans="1:22" s="27" customFormat="1" ht="15" x14ac:dyDescent="0.2">
      <c r="A141" s="79"/>
      <c r="B141" s="81" t="s">
        <v>77</v>
      </c>
      <c r="C141" s="78" t="s">
        <v>48</v>
      </c>
      <c r="D141" s="42"/>
      <c r="E141" s="42"/>
      <c r="F141" s="42">
        <f>D141+E141</f>
        <v>0</v>
      </c>
      <c r="G141" s="42"/>
      <c r="H141" s="42"/>
      <c r="I141" s="42">
        <f>G141+H141</f>
        <v>0</v>
      </c>
      <c r="J141" s="42"/>
      <c r="K141" s="42"/>
      <c r="L141" s="42">
        <f>J141+K141</f>
        <v>0</v>
      </c>
      <c r="M141" s="42"/>
      <c r="N141" s="42"/>
      <c r="O141" s="42">
        <f>M141+N141</f>
        <v>0</v>
      </c>
      <c r="P141" s="42"/>
      <c r="Q141" s="42"/>
      <c r="R141" s="42">
        <f>P141+Q141</f>
        <v>0</v>
      </c>
    </row>
    <row r="142" spans="1:22" s="28" customFormat="1" ht="14.25" x14ac:dyDescent="0.2">
      <c r="A142" s="41" t="s">
        <v>80</v>
      </c>
      <c r="B142" s="85" t="s">
        <v>81</v>
      </c>
      <c r="C142" s="83" t="s">
        <v>48</v>
      </c>
      <c r="D142" s="43">
        <f t="shared" ref="D142:F142" si="183">D143+D144</f>
        <v>8284.1119999999974</v>
      </c>
      <c r="E142" s="43">
        <f t="shared" si="183"/>
        <v>8284.1119999999974</v>
      </c>
      <c r="F142" s="43">
        <f t="shared" si="183"/>
        <v>16568.223999999995</v>
      </c>
      <c r="G142" s="43">
        <f t="shared" ref="G142:R142" si="184">G143+G144</f>
        <v>8284.1119999999974</v>
      </c>
      <c r="H142" s="43">
        <f t="shared" si="184"/>
        <v>8284.1119999999974</v>
      </c>
      <c r="I142" s="43">
        <f t="shared" si="184"/>
        <v>16568.223999999995</v>
      </c>
      <c r="J142" s="43">
        <f t="shared" si="184"/>
        <v>8284.1119999999974</v>
      </c>
      <c r="K142" s="43">
        <f t="shared" si="184"/>
        <v>8284.1119999999974</v>
      </c>
      <c r="L142" s="43">
        <f t="shared" si="184"/>
        <v>16568.223999999995</v>
      </c>
      <c r="M142" s="43">
        <f t="shared" si="184"/>
        <v>8284.1119999999974</v>
      </c>
      <c r="N142" s="43">
        <f t="shared" si="184"/>
        <v>8284.1119999999974</v>
      </c>
      <c r="O142" s="43">
        <f t="shared" si="184"/>
        <v>16568.223999999995</v>
      </c>
      <c r="P142" s="43">
        <f t="shared" si="184"/>
        <v>8284.1119999999974</v>
      </c>
      <c r="Q142" s="43">
        <f t="shared" si="184"/>
        <v>8284.1119999999974</v>
      </c>
      <c r="R142" s="43">
        <f t="shared" si="184"/>
        <v>16568.223999999995</v>
      </c>
      <c r="T142" s="40"/>
      <c r="U142" s="40"/>
    </row>
    <row r="143" spans="1:22" s="27" customFormat="1" ht="15" x14ac:dyDescent="0.2">
      <c r="A143" s="79"/>
      <c r="B143" s="81" t="s">
        <v>76</v>
      </c>
      <c r="C143" s="78" t="s">
        <v>48</v>
      </c>
      <c r="D143" s="42">
        <f>'[2]раздел 2'!$U$143/2</f>
        <v>7251.7462531157307</v>
      </c>
      <c r="E143" s="42">
        <f>D143</f>
        <v>7251.7462531157307</v>
      </c>
      <c r="F143" s="42">
        <f>D143+E143</f>
        <v>14503.492506231461</v>
      </c>
      <c r="G143" s="42">
        <f t="shared" ref="G143:G144" si="185">D143</f>
        <v>7251.7462531157307</v>
      </c>
      <c r="H143" s="42">
        <f t="shared" ref="H143:H144" si="186">E143</f>
        <v>7251.7462531157307</v>
      </c>
      <c r="I143" s="42">
        <f>G143+H143</f>
        <v>14503.492506231461</v>
      </c>
      <c r="J143" s="42">
        <f t="shared" ref="J143:J144" si="187">G143</f>
        <v>7251.7462531157307</v>
      </c>
      <c r="K143" s="42">
        <f t="shared" ref="K143:K144" si="188">H143</f>
        <v>7251.7462531157307</v>
      </c>
      <c r="L143" s="42">
        <f>J143+K143</f>
        <v>14503.492506231461</v>
      </c>
      <c r="M143" s="42">
        <f t="shared" ref="M143:M144" si="189">J143</f>
        <v>7251.7462531157307</v>
      </c>
      <c r="N143" s="42">
        <f t="shared" ref="N143:N144" si="190">K143</f>
        <v>7251.7462531157307</v>
      </c>
      <c r="O143" s="42">
        <f>M143+N143</f>
        <v>14503.492506231461</v>
      </c>
      <c r="P143" s="42">
        <f t="shared" ref="P143:P144" si="191">M143</f>
        <v>7251.7462531157307</v>
      </c>
      <c r="Q143" s="42">
        <f t="shared" ref="Q143:Q144" si="192">N143</f>
        <v>7251.7462531157307</v>
      </c>
      <c r="R143" s="42">
        <f>P143+Q143</f>
        <v>14503.492506231461</v>
      </c>
      <c r="T143" s="39"/>
    </row>
    <row r="144" spans="1:22" s="27" customFormat="1" ht="15" x14ac:dyDescent="0.2">
      <c r="A144" s="79"/>
      <c r="B144" s="86" t="s">
        <v>82</v>
      </c>
      <c r="C144" s="78" t="s">
        <v>48</v>
      </c>
      <c r="D144" s="42">
        <f>'[2]раздел 2'!$U$144/2</f>
        <v>1032.3657468842673</v>
      </c>
      <c r="E144" s="42">
        <f>D144</f>
        <v>1032.3657468842673</v>
      </c>
      <c r="F144" s="42">
        <f>D144+E144</f>
        <v>2064.7314937685346</v>
      </c>
      <c r="G144" s="42">
        <f t="shared" si="185"/>
        <v>1032.3657468842673</v>
      </c>
      <c r="H144" s="42">
        <f t="shared" si="186"/>
        <v>1032.3657468842673</v>
      </c>
      <c r="I144" s="42">
        <f>G144+H144</f>
        <v>2064.7314937685346</v>
      </c>
      <c r="J144" s="42">
        <f t="shared" si="187"/>
        <v>1032.3657468842673</v>
      </c>
      <c r="K144" s="42">
        <f t="shared" si="188"/>
        <v>1032.3657468842673</v>
      </c>
      <c r="L144" s="42">
        <f>J144+K144</f>
        <v>2064.7314937685346</v>
      </c>
      <c r="M144" s="42">
        <f t="shared" si="189"/>
        <v>1032.3657468842673</v>
      </c>
      <c r="N144" s="42">
        <f t="shared" si="190"/>
        <v>1032.3657468842673</v>
      </c>
      <c r="O144" s="42">
        <f>M144+N144</f>
        <v>2064.7314937685346</v>
      </c>
      <c r="P144" s="42">
        <f t="shared" si="191"/>
        <v>1032.3657468842673</v>
      </c>
      <c r="Q144" s="42">
        <f t="shared" si="192"/>
        <v>1032.3657468842673</v>
      </c>
      <c r="R144" s="42">
        <f>P144+Q144</f>
        <v>2064.7314937685346</v>
      </c>
      <c r="T144" s="39"/>
    </row>
    <row r="145" spans="1:21" s="28" customFormat="1" ht="14.25" x14ac:dyDescent="0.2">
      <c r="A145" s="41" t="s">
        <v>83</v>
      </c>
      <c r="B145" s="85" t="s">
        <v>0</v>
      </c>
      <c r="C145" s="83" t="s">
        <v>48</v>
      </c>
      <c r="D145" s="43">
        <f t="shared" ref="D145:F145" si="193">D146+D147</f>
        <v>7410.8119999999999</v>
      </c>
      <c r="E145" s="43">
        <f t="shared" si="193"/>
        <v>7410.8119999999999</v>
      </c>
      <c r="F145" s="43">
        <f t="shared" si="193"/>
        <v>14821.624</v>
      </c>
      <c r="G145" s="43">
        <f t="shared" ref="G145:R145" si="194">G146+G147</f>
        <v>7410.8119999999999</v>
      </c>
      <c r="H145" s="43">
        <f t="shared" si="194"/>
        <v>7410.8119999999999</v>
      </c>
      <c r="I145" s="43">
        <f t="shared" si="194"/>
        <v>14821.624</v>
      </c>
      <c r="J145" s="43">
        <f t="shared" si="194"/>
        <v>7410.8119999999999</v>
      </c>
      <c r="K145" s="43">
        <f t="shared" si="194"/>
        <v>7410.8119999999999</v>
      </c>
      <c r="L145" s="43">
        <f t="shared" si="194"/>
        <v>14821.624</v>
      </c>
      <c r="M145" s="43">
        <f t="shared" si="194"/>
        <v>7410.8119999999999</v>
      </c>
      <c r="N145" s="43">
        <f t="shared" si="194"/>
        <v>7410.8119999999999</v>
      </c>
      <c r="O145" s="43">
        <f t="shared" si="194"/>
        <v>14821.624</v>
      </c>
      <c r="P145" s="43">
        <f t="shared" si="194"/>
        <v>7410.8119999999999</v>
      </c>
      <c r="Q145" s="43">
        <f t="shared" si="194"/>
        <v>7410.8119999999999</v>
      </c>
      <c r="R145" s="43">
        <f t="shared" si="194"/>
        <v>14821.624</v>
      </c>
    </row>
    <row r="146" spans="1:21" s="27" customFormat="1" ht="15" x14ac:dyDescent="0.2">
      <c r="A146" s="79"/>
      <c r="B146" s="81" t="s">
        <v>76</v>
      </c>
      <c r="C146" s="78" t="s">
        <v>48</v>
      </c>
      <c r="D146" s="42">
        <f>'[2]раздел 2'!$U$146/2</f>
        <v>6648.5655363169526</v>
      </c>
      <c r="E146" s="42">
        <f t="shared" ref="E146:E147" si="195">D146</f>
        <v>6648.5655363169526</v>
      </c>
      <c r="F146" s="42">
        <f>D146+E146</f>
        <v>13297.131072633905</v>
      </c>
      <c r="G146" s="42">
        <f t="shared" ref="G146:G147" si="196">D146</f>
        <v>6648.5655363169526</v>
      </c>
      <c r="H146" s="42">
        <f t="shared" ref="H146:H147" si="197">E146</f>
        <v>6648.5655363169526</v>
      </c>
      <c r="I146" s="42">
        <f>G146+H146</f>
        <v>13297.131072633905</v>
      </c>
      <c r="J146" s="42">
        <f t="shared" ref="J146:J147" si="198">G146</f>
        <v>6648.5655363169526</v>
      </c>
      <c r="K146" s="42">
        <f t="shared" ref="K146:K147" si="199">H146</f>
        <v>6648.5655363169526</v>
      </c>
      <c r="L146" s="42">
        <f>J146+K146</f>
        <v>13297.131072633905</v>
      </c>
      <c r="M146" s="42">
        <f t="shared" ref="M146:M147" si="200">J146</f>
        <v>6648.5655363169526</v>
      </c>
      <c r="N146" s="42">
        <f t="shared" ref="N146:N147" si="201">K146</f>
        <v>6648.5655363169526</v>
      </c>
      <c r="O146" s="42">
        <f>M146+N146</f>
        <v>13297.131072633905</v>
      </c>
      <c r="P146" s="42">
        <f t="shared" ref="P146:P147" si="202">M146</f>
        <v>6648.5655363169526</v>
      </c>
      <c r="Q146" s="42">
        <f t="shared" ref="Q146:Q147" si="203">N146</f>
        <v>6648.5655363169526</v>
      </c>
      <c r="R146" s="42">
        <f>P146+Q146</f>
        <v>13297.131072633905</v>
      </c>
      <c r="T146" s="39"/>
    </row>
    <row r="147" spans="1:21" s="27" customFormat="1" ht="15" x14ac:dyDescent="0.2">
      <c r="A147" s="79"/>
      <c r="B147" s="81" t="s">
        <v>84</v>
      </c>
      <c r="C147" s="78" t="s">
        <v>48</v>
      </c>
      <c r="D147" s="42">
        <f>'[2]раздел 2'!$U$147/2</f>
        <v>762.24646368304707</v>
      </c>
      <c r="E147" s="42">
        <f t="shared" si="195"/>
        <v>762.24646368304707</v>
      </c>
      <c r="F147" s="42">
        <f>D147+E147</f>
        <v>1524.4929273660941</v>
      </c>
      <c r="G147" s="42">
        <f t="shared" si="196"/>
        <v>762.24646368304707</v>
      </c>
      <c r="H147" s="42">
        <f t="shared" si="197"/>
        <v>762.24646368304707</v>
      </c>
      <c r="I147" s="42">
        <f>G147+H147</f>
        <v>1524.4929273660941</v>
      </c>
      <c r="J147" s="42">
        <f t="shared" si="198"/>
        <v>762.24646368304707</v>
      </c>
      <c r="K147" s="42">
        <f t="shared" si="199"/>
        <v>762.24646368304707</v>
      </c>
      <c r="L147" s="42">
        <f>J147+K147</f>
        <v>1524.4929273660941</v>
      </c>
      <c r="M147" s="42">
        <f t="shared" si="200"/>
        <v>762.24646368304707</v>
      </c>
      <c r="N147" s="42">
        <f t="shared" si="201"/>
        <v>762.24646368304707</v>
      </c>
      <c r="O147" s="42">
        <f>M147+N147</f>
        <v>1524.4929273660941</v>
      </c>
      <c r="P147" s="42">
        <f t="shared" si="202"/>
        <v>762.24646368304707</v>
      </c>
      <c r="Q147" s="42">
        <f t="shared" si="203"/>
        <v>762.24646368304707</v>
      </c>
      <c r="R147" s="42">
        <f>P147+Q147</f>
        <v>1524.4929273660941</v>
      </c>
      <c r="T147" s="39"/>
      <c r="U147" s="39"/>
    </row>
    <row r="148" spans="1:21" x14ac:dyDescent="0.2">
      <c r="F148" s="67"/>
      <c r="G148" s="203"/>
      <c r="H148" s="203"/>
      <c r="I148" s="203"/>
      <c r="J148" s="203"/>
      <c r="K148" s="67"/>
      <c r="L148" s="67"/>
      <c r="M148" s="67"/>
      <c r="N148" s="67"/>
      <c r="O148" s="67"/>
      <c r="P148" s="76"/>
      <c r="Q148" s="76"/>
    </row>
    <row r="149" spans="1:21" x14ac:dyDescent="0.2"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1:21" x14ac:dyDescent="0.2"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1:21" x14ac:dyDescent="0.2"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1:21" x14ac:dyDescent="0.2"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1:21" x14ac:dyDescent="0.2"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1:21" x14ac:dyDescent="0.2">
      <c r="F154" s="68"/>
      <c r="G154" s="68"/>
      <c r="H154" s="68"/>
      <c r="I154" s="68"/>
      <c r="J154" s="68"/>
      <c r="K154" s="70"/>
      <c r="L154" s="71"/>
      <c r="M154" s="72"/>
      <c r="N154" s="72"/>
      <c r="O154" s="68"/>
      <c r="P154" s="68"/>
    </row>
    <row r="155" spans="1:21" x14ac:dyDescent="0.2">
      <c r="F155" s="68"/>
      <c r="G155" s="68"/>
      <c r="H155" s="68"/>
      <c r="I155" s="68"/>
      <c r="J155" s="68"/>
      <c r="K155" s="70"/>
      <c r="L155" s="71"/>
      <c r="M155" s="72"/>
      <c r="N155" s="72"/>
      <c r="O155" s="68"/>
      <c r="P155" s="68"/>
    </row>
    <row r="156" spans="1:21" x14ac:dyDescent="0.2">
      <c r="F156" s="68"/>
      <c r="G156" s="68"/>
      <c r="H156" s="68"/>
      <c r="I156" s="68"/>
      <c r="J156" s="68"/>
      <c r="K156" s="70"/>
      <c r="L156" s="71"/>
      <c r="M156" s="72"/>
      <c r="N156" s="72"/>
      <c r="O156" s="68"/>
      <c r="P156" s="68"/>
    </row>
    <row r="157" spans="1:21" x14ac:dyDescent="0.2"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1:21" x14ac:dyDescent="0.2"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1:21" x14ac:dyDescent="0.2"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1:21" x14ac:dyDescent="0.2"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4:16" x14ac:dyDescent="0.2">
      <c r="F161" s="68"/>
      <c r="G161" s="68"/>
      <c r="H161" s="68"/>
      <c r="I161" s="68"/>
      <c r="J161" s="68"/>
      <c r="K161" s="70"/>
      <c r="L161" s="68"/>
      <c r="M161" s="68"/>
      <c r="N161" s="68"/>
      <c r="O161" s="68"/>
      <c r="P161" s="68"/>
    </row>
    <row r="162" spans="4:16" x14ac:dyDescent="0.2"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4:16" x14ac:dyDescent="0.2"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4:16" x14ac:dyDescent="0.2"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4:16" x14ac:dyDescent="0.2"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4:16" x14ac:dyDescent="0.2"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4:16" x14ac:dyDescent="0.2"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4:16" x14ac:dyDescent="0.2"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4:16" x14ac:dyDescent="0.2">
      <c r="D169" s="59"/>
      <c r="F169" s="68"/>
      <c r="G169" s="68"/>
      <c r="H169" s="68"/>
      <c r="I169" s="68"/>
      <c r="J169" s="68"/>
      <c r="K169" s="70"/>
      <c r="L169" s="71"/>
      <c r="M169" s="72"/>
      <c r="N169" s="72"/>
      <c r="O169" s="68"/>
      <c r="P169" s="68"/>
    </row>
    <row r="170" spans="4:16" x14ac:dyDescent="0.2"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4:16" x14ac:dyDescent="0.2"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4:16" x14ac:dyDescent="0.2"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4:16" x14ac:dyDescent="0.2"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4:16" x14ac:dyDescent="0.2"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4:16" x14ac:dyDescent="0.2"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4:16" x14ac:dyDescent="0.2">
      <c r="D176" s="59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6:16" x14ac:dyDescent="0.2">
      <c r="F177" s="68"/>
      <c r="G177" s="69"/>
      <c r="H177" s="69"/>
      <c r="I177" s="68"/>
      <c r="J177" s="68"/>
      <c r="K177" s="70"/>
      <c r="L177" s="71"/>
      <c r="M177" s="72"/>
      <c r="N177" s="72"/>
      <c r="O177" s="68"/>
      <c r="P177" s="68"/>
    </row>
    <row r="178" spans="6:16" x14ac:dyDescent="0.2"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6:16" x14ac:dyDescent="0.2">
      <c r="F179" s="68"/>
      <c r="G179" s="69"/>
      <c r="H179" s="69"/>
      <c r="I179" s="68"/>
      <c r="J179" s="68"/>
      <c r="K179" s="70"/>
      <c r="L179" s="71"/>
      <c r="M179" s="72"/>
      <c r="N179" s="72"/>
      <c r="O179" s="68"/>
      <c r="P179" s="68"/>
    </row>
    <row r="180" spans="6:16" x14ac:dyDescent="0.2">
      <c r="F180" s="68"/>
      <c r="G180" s="73"/>
      <c r="H180" s="73"/>
      <c r="I180" s="68"/>
      <c r="J180" s="68"/>
      <c r="K180" s="70"/>
      <c r="L180" s="71"/>
      <c r="M180" s="72"/>
      <c r="N180" s="72"/>
      <c r="O180" s="68"/>
      <c r="P180" s="68"/>
    </row>
    <row r="181" spans="6:16" x14ac:dyDescent="0.2">
      <c r="F181" s="68"/>
      <c r="G181" s="74"/>
      <c r="H181" s="74"/>
      <c r="I181" s="68"/>
      <c r="J181" s="68"/>
      <c r="K181" s="70"/>
      <c r="L181" s="71"/>
      <c r="M181" s="72"/>
      <c r="N181" s="72"/>
      <c r="O181" s="68"/>
      <c r="P181" s="68"/>
    </row>
    <row r="182" spans="6:16" x14ac:dyDescent="0.2"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6:16" x14ac:dyDescent="0.2"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6:16" x14ac:dyDescent="0.2"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6:16" x14ac:dyDescent="0.2"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6:16" x14ac:dyDescent="0.2">
      <c r="F186" s="68"/>
      <c r="G186" s="69"/>
      <c r="H186" s="69"/>
      <c r="I186" s="68"/>
      <c r="J186" s="68"/>
      <c r="K186" s="70"/>
      <c r="L186" s="68"/>
      <c r="M186" s="68"/>
      <c r="N186" s="68"/>
      <c r="O186" s="68"/>
      <c r="P186" s="68"/>
    </row>
    <row r="187" spans="6:16" x14ac:dyDescent="0.2">
      <c r="F187" s="68"/>
      <c r="G187" s="73"/>
      <c r="H187" s="73"/>
      <c r="I187" s="68"/>
      <c r="J187" s="68"/>
      <c r="K187" s="70"/>
      <c r="L187" s="68"/>
      <c r="M187" s="68"/>
      <c r="N187" s="68"/>
      <c r="O187" s="68"/>
      <c r="P187" s="68"/>
    </row>
    <row r="188" spans="6:16" x14ac:dyDescent="0.2"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6:16" x14ac:dyDescent="0.2"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6:16" x14ac:dyDescent="0.2"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6:16" x14ac:dyDescent="0.2">
      <c r="F191" s="68"/>
      <c r="G191" s="69"/>
      <c r="H191" s="69"/>
      <c r="I191" s="68"/>
      <c r="J191" s="68"/>
      <c r="K191" s="70"/>
      <c r="L191" s="68"/>
      <c r="M191" s="68"/>
      <c r="N191" s="68"/>
      <c r="O191" s="68"/>
      <c r="P191" s="68"/>
    </row>
    <row r="192" spans="6:16" x14ac:dyDescent="0.2">
      <c r="F192" s="68"/>
      <c r="G192" s="73"/>
      <c r="H192" s="73"/>
      <c r="I192" s="68"/>
      <c r="J192" s="68"/>
      <c r="K192" s="70"/>
      <c r="L192" s="68"/>
      <c r="M192" s="68"/>
      <c r="N192" s="68"/>
      <c r="O192" s="68"/>
      <c r="P192" s="68"/>
    </row>
    <row r="193" spans="6:16" x14ac:dyDescent="0.2"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6:16" x14ac:dyDescent="0.2"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6:16" x14ac:dyDescent="0.2"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6:16" x14ac:dyDescent="0.2">
      <c r="F196" s="68"/>
      <c r="G196" s="69"/>
      <c r="H196" s="69"/>
      <c r="I196" s="69"/>
      <c r="J196" s="68"/>
      <c r="K196" s="70"/>
      <c r="L196" s="71"/>
      <c r="M196" s="68"/>
      <c r="N196" s="68"/>
      <c r="O196" s="68"/>
      <c r="P196" s="68"/>
    </row>
    <row r="197" spans="6:16" x14ac:dyDescent="0.2">
      <c r="F197" s="68"/>
      <c r="G197" s="73"/>
      <c r="H197" s="73"/>
      <c r="I197" s="73"/>
      <c r="J197" s="68"/>
      <c r="K197" s="70"/>
      <c r="L197" s="71"/>
      <c r="M197" s="68"/>
      <c r="N197" s="68"/>
      <c r="O197" s="68"/>
      <c r="P197" s="68"/>
    </row>
    <row r="198" spans="6:16" x14ac:dyDescent="0.2">
      <c r="F198" s="68"/>
      <c r="G198" s="74"/>
      <c r="H198" s="74"/>
      <c r="I198" s="74"/>
      <c r="J198" s="68"/>
      <c r="K198" s="70"/>
      <c r="L198" s="71"/>
      <c r="M198" s="68"/>
      <c r="N198" s="68"/>
      <c r="O198" s="68"/>
      <c r="P198" s="68"/>
    </row>
    <row r="199" spans="6:16" x14ac:dyDescent="0.2"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</row>
    <row r="200" spans="6:16" x14ac:dyDescent="0.2"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</row>
    <row r="201" spans="6:16" x14ac:dyDescent="0.2"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</row>
    <row r="202" spans="6:16" x14ac:dyDescent="0.2"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</row>
    <row r="203" spans="6:16" x14ac:dyDescent="0.2"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</row>
    <row r="204" spans="6:16" x14ac:dyDescent="0.2"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</row>
    <row r="205" spans="6:16" x14ac:dyDescent="0.2"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</row>
    <row r="206" spans="6:16" x14ac:dyDescent="0.2"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6:16" x14ac:dyDescent="0.2">
      <c r="F207" s="68"/>
      <c r="G207" s="69"/>
      <c r="H207" s="69"/>
      <c r="I207" s="68"/>
      <c r="J207" s="68"/>
      <c r="K207" s="70"/>
      <c r="L207" s="71"/>
      <c r="M207" s="72"/>
      <c r="N207" s="72"/>
      <c r="O207" s="68"/>
      <c r="P207" s="68"/>
    </row>
    <row r="208" spans="6:16" x14ac:dyDescent="0.2">
      <c r="F208" s="68"/>
      <c r="G208" s="73"/>
      <c r="H208" s="73"/>
      <c r="I208" s="68"/>
      <c r="J208" s="68"/>
      <c r="K208" s="70"/>
      <c r="L208" s="71"/>
      <c r="M208" s="72"/>
      <c r="N208" s="72"/>
      <c r="O208" s="68"/>
      <c r="P208" s="68"/>
    </row>
    <row r="209" spans="4:16" x14ac:dyDescent="0.2">
      <c r="F209" s="68"/>
      <c r="G209" s="74"/>
      <c r="H209" s="74"/>
      <c r="I209" s="68"/>
      <c r="J209" s="68"/>
      <c r="K209" s="70"/>
      <c r="L209" s="71"/>
      <c r="M209" s="72"/>
      <c r="N209" s="72"/>
      <c r="O209" s="68"/>
      <c r="P209" s="68"/>
    </row>
    <row r="210" spans="4:16" x14ac:dyDescent="0.2"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</row>
    <row r="211" spans="4:16" x14ac:dyDescent="0.2">
      <c r="D211" s="59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</row>
    <row r="212" spans="4:16" x14ac:dyDescent="0.2"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</row>
    <row r="213" spans="4:16" x14ac:dyDescent="0.2"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</row>
    <row r="214" spans="4:16" x14ac:dyDescent="0.2">
      <c r="F214" s="68"/>
      <c r="G214" s="69"/>
      <c r="H214" s="69"/>
      <c r="I214" s="68"/>
      <c r="J214" s="68"/>
      <c r="K214" s="70"/>
      <c r="L214" s="68"/>
      <c r="M214" s="68"/>
      <c r="N214" s="68"/>
      <c r="O214" s="68"/>
      <c r="P214" s="68"/>
    </row>
    <row r="215" spans="4:16" x14ac:dyDescent="0.2">
      <c r="F215" s="68"/>
      <c r="G215" s="73"/>
      <c r="H215" s="73"/>
      <c r="I215" s="68"/>
      <c r="J215" s="68"/>
      <c r="K215" s="70"/>
      <c r="L215" s="68"/>
      <c r="M215" s="68"/>
      <c r="N215" s="68"/>
      <c r="O215" s="68"/>
      <c r="P215" s="68"/>
    </row>
    <row r="216" spans="4:16" x14ac:dyDescent="0.2">
      <c r="F216" s="68"/>
      <c r="G216" s="68"/>
      <c r="H216" s="68"/>
      <c r="I216" s="73"/>
      <c r="J216" s="68"/>
      <c r="K216" s="68"/>
      <c r="L216" s="68"/>
      <c r="M216" s="68"/>
      <c r="N216" s="73"/>
      <c r="O216" s="68"/>
      <c r="P216" s="68"/>
    </row>
    <row r="217" spans="4:16" x14ac:dyDescent="0.2"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</row>
    <row r="218" spans="4:16" x14ac:dyDescent="0.2">
      <c r="D218" s="59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</row>
    <row r="219" spans="4:16" x14ac:dyDescent="0.2"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</row>
    <row r="220" spans="4:16" x14ac:dyDescent="0.2"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</row>
    <row r="221" spans="4:16" x14ac:dyDescent="0.2"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</row>
    <row r="222" spans="4:16" x14ac:dyDescent="0.2"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</row>
    <row r="223" spans="4:16" x14ac:dyDescent="0.2"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</row>
    <row r="224" spans="4:16" x14ac:dyDescent="0.2">
      <c r="F224" s="68"/>
      <c r="G224" s="69"/>
      <c r="H224" s="69"/>
      <c r="I224" s="68"/>
      <c r="J224" s="68"/>
      <c r="K224" s="70"/>
      <c r="L224" s="68"/>
      <c r="M224" s="68"/>
      <c r="N224" s="68"/>
      <c r="O224" s="68"/>
      <c r="P224" s="68"/>
    </row>
    <row r="225" spans="6:16" x14ac:dyDescent="0.2"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</row>
    <row r="226" spans="6:16" x14ac:dyDescent="0.2"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</row>
    <row r="227" spans="6:16" x14ac:dyDescent="0.2"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</row>
    <row r="228" spans="6:16" x14ac:dyDescent="0.2"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</row>
    <row r="229" spans="6:16" x14ac:dyDescent="0.2"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6:16" x14ac:dyDescent="0.2"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</row>
    <row r="231" spans="6:16" x14ac:dyDescent="0.2"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</row>
    <row r="232" spans="6:16" x14ac:dyDescent="0.2">
      <c r="F232" s="68"/>
      <c r="G232" s="69"/>
      <c r="H232" s="69"/>
      <c r="I232" s="68"/>
      <c r="J232" s="68"/>
      <c r="K232" s="70"/>
      <c r="L232" s="71"/>
      <c r="M232" s="72"/>
      <c r="N232" s="72"/>
      <c r="O232" s="68"/>
      <c r="P232" s="68"/>
    </row>
    <row r="233" spans="6:16" x14ac:dyDescent="0.2"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</row>
    <row r="234" spans="6:16" x14ac:dyDescent="0.2"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</row>
    <row r="235" spans="6:16" x14ac:dyDescent="0.2"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</row>
    <row r="236" spans="6:16" x14ac:dyDescent="0.2"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</row>
    <row r="237" spans="6:16" x14ac:dyDescent="0.2"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</row>
    <row r="238" spans="6:16" x14ac:dyDescent="0.2"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</row>
    <row r="239" spans="6:16" x14ac:dyDescent="0.2"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</row>
    <row r="240" spans="6:16" x14ac:dyDescent="0.2">
      <c r="F240" s="68"/>
      <c r="G240" s="69"/>
      <c r="H240" s="69"/>
      <c r="I240" s="68"/>
      <c r="J240" s="68"/>
      <c r="K240" s="70"/>
      <c r="L240" s="71"/>
      <c r="M240" s="72"/>
      <c r="N240" s="72"/>
      <c r="O240" s="68"/>
      <c r="P240" s="68"/>
    </row>
    <row r="241" spans="4:16" x14ac:dyDescent="0.2"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4:16" x14ac:dyDescent="0.2">
      <c r="F242" s="68"/>
      <c r="G242" s="69"/>
      <c r="H242" s="69"/>
      <c r="I242" s="68"/>
      <c r="J242" s="68"/>
      <c r="K242" s="70"/>
      <c r="L242" s="71"/>
      <c r="M242" s="72"/>
      <c r="N242" s="72"/>
      <c r="O242" s="68"/>
      <c r="P242" s="68"/>
    </row>
    <row r="243" spans="4:16" x14ac:dyDescent="0.2">
      <c r="F243" s="68"/>
      <c r="G243" s="73"/>
      <c r="H243" s="73"/>
      <c r="I243" s="68"/>
      <c r="J243" s="68"/>
      <c r="K243" s="70"/>
      <c r="L243" s="71"/>
      <c r="M243" s="72"/>
      <c r="N243" s="72"/>
      <c r="O243" s="68"/>
      <c r="P243" s="68"/>
    </row>
    <row r="244" spans="4:16" x14ac:dyDescent="0.2">
      <c r="F244" s="68"/>
      <c r="G244" s="74"/>
      <c r="H244" s="74"/>
      <c r="I244" s="68"/>
      <c r="J244" s="68"/>
      <c r="K244" s="70"/>
      <c r="L244" s="71"/>
      <c r="M244" s="72"/>
      <c r="N244" s="72"/>
      <c r="O244" s="68"/>
      <c r="P244" s="68"/>
    </row>
    <row r="245" spans="4:16" x14ac:dyDescent="0.2"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</row>
    <row r="246" spans="4:16" x14ac:dyDescent="0.2"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</row>
    <row r="247" spans="4:16" x14ac:dyDescent="0.2"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</row>
    <row r="248" spans="4:16" x14ac:dyDescent="0.2"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</row>
    <row r="249" spans="4:16" x14ac:dyDescent="0.2">
      <c r="F249" s="68"/>
      <c r="G249" s="69"/>
      <c r="H249" s="69"/>
      <c r="I249" s="68"/>
      <c r="J249" s="68"/>
      <c r="K249" s="70"/>
      <c r="L249" s="68"/>
      <c r="M249" s="68"/>
      <c r="N249" s="68"/>
      <c r="O249" s="68"/>
      <c r="P249" s="68"/>
    </row>
    <row r="250" spans="4:16" x14ac:dyDescent="0.2">
      <c r="F250" s="68"/>
      <c r="G250" s="73"/>
      <c r="H250" s="73"/>
      <c r="I250" s="68"/>
      <c r="J250" s="68"/>
      <c r="K250" s="70"/>
      <c r="L250" s="68"/>
      <c r="M250" s="68"/>
      <c r="N250" s="68"/>
      <c r="O250" s="68"/>
      <c r="P250" s="68"/>
    </row>
    <row r="251" spans="4:16" x14ac:dyDescent="0.2"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</row>
    <row r="252" spans="4:16" x14ac:dyDescent="0.2"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</row>
    <row r="253" spans="4:16" x14ac:dyDescent="0.2">
      <c r="D253" s="59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</row>
    <row r="254" spans="4:16" x14ac:dyDescent="0.2">
      <c r="F254" s="68"/>
      <c r="G254" s="69"/>
      <c r="H254" s="69"/>
      <c r="I254" s="68"/>
      <c r="J254" s="68"/>
      <c r="K254" s="70"/>
      <c r="L254" s="68"/>
      <c r="M254" s="68"/>
      <c r="N254" s="68"/>
      <c r="O254" s="68"/>
      <c r="P254" s="68"/>
    </row>
    <row r="255" spans="4:16" x14ac:dyDescent="0.2">
      <c r="F255" s="68"/>
      <c r="G255" s="73"/>
      <c r="H255" s="73"/>
      <c r="I255" s="68"/>
      <c r="J255" s="68"/>
      <c r="K255" s="70"/>
      <c r="L255" s="68"/>
      <c r="M255" s="68"/>
      <c r="N255" s="68"/>
      <c r="O255" s="68"/>
      <c r="P255" s="68"/>
    </row>
    <row r="256" spans="4:16" x14ac:dyDescent="0.2"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</row>
    <row r="257" spans="4:16" x14ac:dyDescent="0.2"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</row>
    <row r="258" spans="4:16" x14ac:dyDescent="0.2"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</row>
    <row r="259" spans="4:16" x14ac:dyDescent="0.2">
      <c r="F259" s="68"/>
      <c r="G259" s="69"/>
      <c r="H259" s="69"/>
      <c r="I259" s="69"/>
      <c r="J259" s="68"/>
      <c r="K259" s="70"/>
      <c r="L259" s="71"/>
      <c r="M259" s="68"/>
      <c r="N259" s="68"/>
      <c r="O259" s="68"/>
      <c r="P259" s="68"/>
    </row>
    <row r="260" spans="4:16" x14ac:dyDescent="0.2">
      <c r="D260" s="59"/>
      <c r="F260" s="68"/>
      <c r="G260" s="73"/>
      <c r="H260" s="73"/>
      <c r="I260" s="73"/>
      <c r="J260" s="68"/>
      <c r="K260" s="70"/>
      <c r="L260" s="71"/>
      <c r="M260" s="68"/>
      <c r="N260" s="68"/>
      <c r="O260" s="68"/>
      <c r="P260" s="68"/>
    </row>
    <row r="261" spans="4:16" x14ac:dyDescent="0.2">
      <c r="F261" s="68"/>
      <c r="G261" s="74"/>
      <c r="H261" s="74"/>
      <c r="I261" s="74"/>
      <c r="J261" s="68"/>
      <c r="K261" s="70"/>
      <c r="L261" s="71"/>
      <c r="M261" s="68"/>
      <c r="N261" s="68"/>
      <c r="O261" s="68"/>
      <c r="P261" s="68"/>
    </row>
    <row r="262" spans="4:16" x14ac:dyDescent="0.2"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</row>
    <row r="263" spans="4:16" x14ac:dyDescent="0.2"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</row>
    <row r="264" spans="4:16" x14ac:dyDescent="0.2"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</row>
    <row r="265" spans="4:16" x14ac:dyDescent="0.2"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</row>
    <row r="266" spans="4:16" x14ac:dyDescent="0.2"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</row>
    <row r="267" spans="4:16" x14ac:dyDescent="0.2"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</row>
    <row r="268" spans="4:16" x14ac:dyDescent="0.2"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</row>
    <row r="269" spans="4:16" x14ac:dyDescent="0.2"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4:16" x14ac:dyDescent="0.2">
      <c r="F270" s="68"/>
      <c r="G270" s="69"/>
      <c r="H270" s="69"/>
      <c r="I270" s="68"/>
      <c r="J270" s="68"/>
      <c r="K270" s="70"/>
      <c r="L270" s="71"/>
      <c r="M270" s="72"/>
      <c r="N270" s="72"/>
      <c r="O270" s="68"/>
      <c r="P270" s="68"/>
    </row>
    <row r="271" spans="4:16" x14ac:dyDescent="0.2">
      <c r="F271" s="68"/>
      <c r="G271" s="73"/>
      <c r="H271" s="73"/>
      <c r="I271" s="68"/>
      <c r="J271" s="68"/>
      <c r="K271" s="70"/>
      <c r="L271" s="71"/>
      <c r="M271" s="72"/>
      <c r="N271" s="72"/>
      <c r="O271" s="68"/>
      <c r="P271" s="68"/>
    </row>
    <row r="272" spans="4:16" x14ac:dyDescent="0.2">
      <c r="F272" s="68"/>
      <c r="G272" s="74"/>
      <c r="H272" s="74"/>
      <c r="I272" s="68"/>
      <c r="J272" s="68"/>
      <c r="K272" s="70"/>
      <c r="L272" s="71"/>
      <c r="M272" s="72"/>
      <c r="N272" s="72"/>
      <c r="O272" s="68"/>
      <c r="P272" s="68"/>
    </row>
    <row r="273" spans="6:16" x14ac:dyDescent="0.2"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</row>
    <row r="274" spans="6:16" x14ac:dyDescent="0.2"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</row>
    <row r="275" spans="6:16" x14ac:dyDescent="0.2"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</row>
    <row r="276" spans="6:16" x14ac:dyDescent="0.2"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6:16" x14ac:dyDescent="0.2">
      <c r="F277" s="68"/>
      <c r="G277" s="69"/>
      <c r="H277" s="69"/>
      <c r="I277" s="68"/>
      <c r="J277" s="68"/>
      <c r="K277" s="70"/>
      <c r="L277" s="68"/>
      <c r="M277" s="68"/>
      <c r="N277" s="68"/>
      <c r="O277" s="68"/>
      <c r="P277" s="68"/>
    </row>
    <row r="278" spans="6:16" x14ac:dyDescent="0.2">
      <c r="F278" s="68"/>
      <c r="G278" s="73"/>
      <c r="H278" s="73"/>
      <c r="I278" s="68"/>
      <c r="J278" s="68"/>
      <c r="K278" s="70"/>
      <c r="L278" s="68"/>
      <c r="M278" s="68"/>
      <c r="N278" s="68"/>
      <c r="O278" s="68"/>
      <c r="P278" s="68"/>
    </row>
    <row r="279" spans="6:16" x14ac:dyDescent="0.2">
      <c r="F279" s="68"/>
      <c r="G279" s="68"/>
      <c r="H279" s="68"/>
      <c r="I279" s="73"/>
      <c r="J279" s="68"/>
      <c r="K279" s="68"/>
      <c r="L279" s="68"/>
      <c r="M279" s="68"/>
      <c r="N279" s="73"/>
      <c r="O279" s="68"/>
      <c r="P279" s="68"/>
    </row>
    <row r="280" spans="6:16" x14ac:dyDescent="0.2"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</row>
    <row r="281" spans="6:16" x14ac:dyDescent="0.2"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</row>
    <row r="282" spans="6:16" x14ac:dyDescent="0.2"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</row>
    <row r="283" spans="6:16" x14ac:dyDescent="0.2"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</row>
    <row r="284" spans="6:16" x14ac:dyDescent="0.2"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</row>
    <row r="285" spans="6:16" x14ac:dyDescent="0.2">
      <c r="F285" s="68"/>
      <c r="G285" s="69"/>
      <c r="H285" s="69"/>
      <c r="I285" s="68"/>
      <c r="J285" s="68"/>
      <c r="K285" s="70"/>
      <c r="L285" s="68"/>
      <c r="M285" s="68"/>
      <c r="N285" s="68"/>
      <c r="O285" s="68"/>
      <c r="P285" s="68"/>
    </row>
    <row r="286" spans="6:16" x14ac:dyDescent="0.2"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</row>
    <row r="287" spans="6:16" x14ac:dyDescent="0.2"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</row>
    <row r="288" spans="6:16" x14ac:dyDescent="0.2"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</row>
    <row r="289" spans="4:16" x14ac:dyDescent="0.2"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</row>
    <row r="290" spans="4:16" x14ac:dyDescent="0.2">
      <c r="D290" s="59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</row>
    <row r="291" spans="4:16" x14ac:dyDescent="0.2"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</row>
    <row r="292" spans="4:16" x14ac:dyDescent="0.2"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</row>
    <row r="293" spans="4:16" x14ac:dyDescent="0.2">
      <c r="F293" s="68"/>
      <c r="G293" s="69"/>
      <c r="H293" s="69"/>
      <c r="I293" s="68"/>
      <c r="J293" s="68"/>
      <c r="K293" s="70"/>
      <c r="L293" s="71"/>
      <c r="M293" s="72"/>
      <c r="N293" s="72"/>
      <c r="O293" s="68"/>
      <c r="P293" s="68"/>
    </row>
    <row r="294" spans="4:16" x14ac:dyDescent="0.2"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</row>
    <row r="295" spans="4:16" x14ac:dyDescent="0.2"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</row>
    <row r="296" spans="4:16" x14ac:dyDescent="0.2"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</row>
    <row r="297" spans="4:16" x14ac:dyDescent="0.2">
      <c r="D297" s="59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</row>
    <row r="298" spans="4:16" x14ac:dyDescent="0.2"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</row>
    <row r="299" spans="4:16" x14ac:dyDescent="0.2"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</row>
    <row r="300" spans="4:16" x14ac:dyDescent="0.2"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</row>
    <row r="301" spans="4:16" x14ac:dyDescent="0.2">
      <c r="F301" s="68"/>
      <c r="G301" s="69"/>
      <c r="H301" s="69"/>
      <c r="I301" s="68"/>
      <c r="J301" s="68"/>
      <c r="K301" s="70"/>
      <c r="L301" s="71"/>
      <c r="M301" s="72"/>
      <c r="N301" s="72"/>
      <c r="O301" s="68"/>
      <c r="P301" s="68"/>
    </row>
    <row r="302" spans="4:16" x14ac:dyDescent="0.2"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</row>
    <row r="303" spans="4:16" x14ac:dyDescent="0.2">
      <c r="F303" s="68"/>
      <c r="G303" s="69"/>
      <c r="H303" s="69"/>
      <c r="I303" s="68"/>
      <c r="J303" s="68"/>
      <c r="K303" s="70"/>
      <c r="L303" s="71"/>
      <c r="M303" s="72"/>
      <c r="N303" s="72"/>
      <c r="O303" s="68"/>
      <c r="P303" s="68"/>
    </row>
    <row r="304" spans="4:16" x14ac:dyDescent="0.2">
      <c r="F304" s="68"/>
      <c r="G304" s="73"/>
      <c r="H304" s="73"/>
      <c r="I304" s="68"/>
      <c r="J304" s="68"/>
      <c r="K304" s="70"/>
      <c r="L304" s="71"/>
      <c r="M304" s="72"/>
      <c r="N304" s="72"/>
      <c r="O304" s="68"/>
      <c r="P304" s="68"/>
    </row>
    <row r="305" spans="6:16" x14ac:dyDescent="0.2">
      <c r="F305" s="68"/>
      <c r="G305" s="74"/>
      <c r="H305" s="74"/>
      <c r="I305" s="68"/>
      <c r="J305" s="68"/>
      <c r="K305" s="70"/>
      <c r="L305" s="71"/>
      <c r="M305" s="72"/>
      <c r="N305" s="72"/>
      <c r="O305" s="68"/>
      <c r="P305" s="68"/>
    </row>
    <row r="306" spans="6:16" x14ac:dyDescent="0.2"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</row>
    <row r="307" spans="6:16" x14ac:dyDescent="0.2"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</row>
    <row r="308" spans="6:16" x14ac:dyDescent="0.2"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</row>
    <row r="309" spans="6:16" x14ac:dyDescent="0.2"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</row>
    <row r="310" spans="6:16" x14ac:dyDescent="0.2">
      <c r="F310" s="68"/>
      <c r="G310" s="69"/>
      <c r="H310" s="69"/>
      <c r="I310" s="68"/>
      <c r="J310" s="68"/>
      <c r="K310" s="70"/>
      <c r="L310" s="68"/>
      <c r="M310" s="68"/>
      <c r="N310" s="68"/>
      <c r="O310" s="68"/>
      <c r="P310" s="68"/>
    </row>
    <row r="311" spans="6:16" x14ac:dyDescent="0.2">
      <c r="F311" s="68"/>
      <c r="G311" s="73"/>
      <c r="H311" s="73"/>
      <c r="I311" s="68"/>
      <c r="J311" s="68"/>
      <c r="K311" s="70"/>
      <c r="L311" s="68"/>
      <c r="M311" s="68"/>
      <c r="N311" s="68"/>
      <c r="O311" s="68"/>
      <c r="P311" s="68"/>
    </row>
    <row r="312" spans="6:16" x14ac:dyDescent="0.2"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</row>
    <row r="313" spans="6:16" x14ac:dyDescent="0.2"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</row>
    <row r="314" spans="6:16" x14ac:dyDescent="0.2"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</row>
    <row r="315" spans="6:16" x14ac:dyDescent="0.2">
      <c r="F315" s="68"/>
      <c r="G315" s="69"/>
      <c r="H315" s="69"/>
      <c r="I315" s="68"/>
      <c r="J315" s="68"/>
      <c r="K315" s="70"/>
      <c r="L315" s="68"/>
      <c r="M315" s="68"/>
      <c r="N315" s="68"/>
      <c r="O315" s="68"/>
      <c r="P315" s="68"/>
    </row>
    <row r="316" spans="6:16" x14ac:dyDescent="0.2">
      <c r="F316" s="68"/>
      <c r="G316" s="73"/>
      <c r="H316" s="73"/>
      <c r="I316" s="68"/>
      <c r="J316" s="68"/>
      <c r="K316" s="70"/>
      <c r="L316" s="68"/>
      <c r="M316" s="68"/>
      <c r="N316" s="68"/>
      <c r="O316" s="68"/>
      <c r="P316" s="68"/>
    </row>
    <row r="317" spans="6:16" x14ac:dyDescent="0.2"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</row>
    <row r="318" spans="6:16" x14ac:dyDescent="0.2"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</row>
    <row r="319" spans="6:16" x14ac:dyDescent="0.2"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</row>
    <row r="320" spans="6:16" x14ac:dyDescent="0.2">
      <c r="F320" s="68"/>
      <c r="G320" s="69"/>
      <c r="H320" s="69"/>
      <c r="I320" s="69"/>
      <c r="J320" s="68"/>
      <c r="K320" s="70"/>
      <c r="L320" s="71"/>
      <c r="M320" s="68"/>
      <c r="N320" s="68"/>
      <c r="O320" s="68"/>
      <c r="P320" s="68"/>
    </row>
    <row r="321" spans="4:16" x14ac:dyDescent="0.2">
      <c r="F321" s="68"/>
      <c r="G321" s="73"/>
      <c r="H321" s="73"/>
      <c r="I321" s="73"/>
      <c r="J321" s="68"/>
      <c r="K321" s="70"/>
      <c r="L321" s="71"/>
      <c r="M321" s="68"/>
      <c r="N321" s="68"/>
      <c r="O321" s="68"/>
      <c r="P321" s="68"/>
    </row>
    <row r="322" spans="4:16" x14ac:dyDescent="0.2">
      <c r="F322" s="68"/>
      <c r="G322" s="74"/>
      <c r="H322" s="74"/>
      <c r="I322" s="74"/>
      <c r="J322" s="68"/>
      <c r="K322" s="70"/>
      <c r="L322" s="71"/>
      <c r="M322" s="68"/>
      <c r="N322" s="68"/>
      <c r="O322" s="68"/>
      <c r="P322" s="68"/>
    </row>
    <row r="323" spans="4:16" x14ac:dyDescent="0.2"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</row>
    <row r="324" spans="4:16" x14ac:dyDescent="0.2"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</row>
    <row r="325" spans="4:16" x14ac:dyDescent="0.2"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</row>
    <row r="326" spans="4:16" x14ac:dyDescent="0.2"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</row>
    <row r="327" spans="4:16" x14ac:dyDescent="0.2">
      <c r="D327" s="59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</row>
    <row r="328" spans="4:16" x14ac:dyDescent="0.2"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</row>
    <row r="329" spans="4:16" x14ac:dyDescent="0.2"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</row>
    <row r="330" spans="4:16" x14ac:dyDescent="0.2"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</row>
    <row r="331" spans="4:16" x14ac:dyDescent="0.2">
      <c r="F331" s="68"/>
      <c r="G331" s="69"/>
      <c r="H331" s="69"/>
      <c r="I331" s="68"/>
      <c r="J331" s="68"/>
      <c r="K331" s="70"/>
      <c r="L331" s="71"/>
      <c r="M331" s="72"/>
      <c r="N331" s="72"/>
      <c r="O331" s="68"/>
      <c r="P331" s="68"/>
    </row>
    <row r="332" spans="4:16" x14ac:dyDescent="0.2">
      <c r="F332" s="68"/>
      <c r="G332" s="73"/>
      <c r="H332" s="73"/>
      <c r="I332" s="68"/>
      <c r="J332" s="68"/>
      <c r="K332" s="70"/>
      <c r="L332" s="71"/>
      <c r="M332" s="72"/>
      <c r="N332" s="72"/>
      <c r="O332" s="68"/>
      <c r="P332" s="68"/>
    </row>
    <row r="333" spans="4:16" x14ac:dyDescent="0.2">
      <c r="F333" s="68"/>
      <c r="G333" s="74"/>
      <c r="H333" s="74"/>
      <c r="I333" s="68"/>
      <c r="J333" s="68"/>
      <c r="K333" s="70"/>
      <c r="L333" s="71"/>
      <c r="M333" s="72"/>
      <c r="N333" s="72"/>
      <c r="O333" s="68"/>
      <c r="P333" s="68"/>
    </row>
    <row r="334" spans="4:16" x14ac:dyDescent="0.2">
      <c r="D334" s="59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</row>
    <row r="335" spans="4:16" x14ac:dyDescent="0.2"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</row>
    <row r="336" spans="4:16" x14ac:dyDescent="0.2"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</row>
    <row r="337" spans="6:16" x14ac:dyDescent="0.2"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</row>
    <row r="338" spans="6:16" x14ac:dyDescent="0.2">
      <c r="F338" s="68"/>
      <c r="G338" s="69"/>
      <c r="H338" s="69"/>
      <c r="I338" s="68"/>
      <c r="J338" s="68"/>
      <c r="K338" s="70"/>
      <c r="L338" s="68"/>
      <c r="M338" s="68"/>
      <c r="N338" s="68"/>
      <c r="O338" s="68"/>
      <c r="P338" s="68"/>
    </row>
    <row r="339" spans="6:16" x14ac:dyDescent="0.2">
      <c r="F339" s="68"/>
      <c r="G339" s="73"/>
      <c r="H339" s="73"/>
      <c r="I339" s="68"/>
      <c r="J339" s="68"/>
      <c r="K339" s="70"/>
      <c r="L339" s="68"/>
      <c r="M339" s="68"/>
      <c r="N339" s="68"/>
      <c r="O339" s="68"/>
      <c r="P339" s="68"/>
    </row>
    <row r="340" spans="6:16" x14ac:dyDescent="0.2">
      <c r="F340" s="68"/>
      <c r="G340" s="68"/>
      <c r="H340" s="68"/>
      <c r="I340" s="73"/>
      <c r="J340" s="68"/>
      <c r="K340" s="68"/>
      <c r="L340" s="68"/>
      <c r="M340" s="68"/>
      <c r="N340" s="73"/>
      <c r="O340" s="68"/>
      <c r="P340" s="68"/>
    </row>
    <row r="341" spans="6:16" x14ac:dyDescent="0.2">
      <c r="G341" s="68"/>
      <c r="H341" s="68"/>
      <c r="I341" s="68"/>
      <c r="J341" s="68"/>
      <c r="K341" s="68"/>
      <c r="L341" s="68"/>
      <c r="M341" s="68"/>
      <c r="N341" s="68"/>
      <c r="O341" s="68"/>
    </row>
    <row r="342" spans="6:16" x14ac:dyDescent="0.2">
      <c r="G342" s="68"/>
      <c r="H342" s="68"/>
      <c r="I342" s="68"/>
      <c r="J342" s="68"/>
      <c r="K342" s="68"/>
      <c r="L342" s="68"/>
      <c r="M342" s="68"/>
      <c r="N342" s="68"/>
      <c r="O342" s="68"/>
    </row>
    <row r="343" spans="6:16" x14ac:dyDescent="0.2">
      <c r="G343" s="61"/>
      <c r="H343" s="61"/>
      <c r="I343" s="61"/>
      <c r="J343" s="61"/>
      <c r="K343" s="61"/>
      <c r="L343" s="61"/>
      <c r="M343" s="61"/>
      <c r="N343" s="61"/>
    </row>
    <row r="344" spans="6:16" x14ac:dyDescent="0.2">
      <c r="G344" s="61"/>
      <c r="H344" s="61"/>
      <c r="I344" s="61"/>
      <c r="J344" s="61"/>
      <c r="K344" s="61"/>
      <c r="L344" s="61"/>
      <c r="M344" s="61"/>
      <c r="N344" s="61"/>
    </row>
  </sheetData>
  <mergeCells count="69">
    <mergeCell ref="G148:J148"/>
    <mergeCell ref="A112:F112"/>
    <mergeCell ref="A113:A116"/>
    <mergeCell ref="B113:B116"/>
    <mergeCell ref="C113:C116"/>
    <mergeCell ref="D113:R113"/>
    <mergeCell ref="D114:R114"/>
    <mergeCell ref="D115:F115"/>
    <mergeCell ref="G115:I115"/>
    <mergeCell ref="J115:L115"/>
    <mergeCell ref="M115:O115"/>
    <mergeCell ref="P115:R115"/>
    <mergeCell ref="Q112:R112"/>
    <mergeCell ref="D117:F117"/>
    <mergeCell ref="G117:I117"/>
    <mergeCell ref="J117:L117"/>
    <mergeCell ref="A75:F75"/>
    <mergeCell ref="A76:A79"/>
    <mergeCell ref="B76:B79"/>
    <mergeCell ref="C76:C79"/>
    <mergeCell ref="D76:R76"/>
    <mergeCell ref="D77:R77"/>
    <mergeCell ref="D78:F78"/>
    <mergeCell ref="G78:I78"/>
    <mergeCell ref="J78:L78"/>
    <mergeCell ref="M78:O78"/>
    <mergeCell ref="P78:R78"/>
    <mergeCell ref="P75:R75"/>
    <mergeCell ref="A38:F38"/>
    <mergeCell ref="A39:A42"/>
    <mergeCell ref="B39:B42"/>
    <mergeCell ref="C39:C42"/>
    <mergeCell ref="D39:R39"/>
    <mergeCell ref="D40:R40"/>
    <mergeCell ref="D41:F41"/>
    <mergeCell ref="G41:I41"/>
    <mergeCell ref="J41:L41"/>
    <mergeCell ref="M41:O41"/>
    <mergeCell ref="P41:R41"/>
    <mergeCell ref="Q38:R38"/>
    <mergeCell ref="A1:F1"/>
    <mergeCell ref="A2:A5"/>
    <mergeCell ref="B2:B5"/>
    <mergeCell ref="C2:C5"/>
    <mergeCell ref="D2:R2"/>
    <mergeCell ref="D3:R3"/>
    <mergeCell ref="D4:F4"/>
    <mergeCell ref="G4:I4"/>
    <mergeCell ref="J4:L4"/>
    <mergeCell ref="M4:O4"/>
    <mergeCell ref="P4:R4"/>
    <mergeCell ref="Q1:R1"/>
    <mergeCell ref="D6:F6"/>
    <mergeCell ref="G6:I6"/>
    <mergeCell ref="J6:L6"/>
    <mergeCell ref="M6:O6"/>
    <mergeCell ref="P6:R6"/>
    <mergeCell ref="D43:F43"/>
    <mergeCell ref="G43:I43"/>
    <mergeCell ref="J43:L43"/>
    <mergeCell ref="M43:O43"/>
    <mergeCell ref="P43:R43"/>
    <mergeCell ref="M117:O117"/>
    <mergeCell ref="P117:R117"/>
    <mergeCell ref="D80:F80"/>
    <mergeCell ref="G80:I80"/>
    <mergeCell ref="J80:L80"/>
    <mergeCell ref="M80:O80"/>
    <mergeCell ref="P80:R80"/>
  </mergeCells>
  <printOptions horizontalCentered="1"/>
  <pageMargins left="0.39370078740157483" right="0.39370078740157483" top="0.98425196850393704" bottom="0.39370078740157483" header="0.27559055118110237" footer="0.27559055118110237"/>
  <pageSetup paperSize="9" scale="52" fitToHeight="5" orientation="landscape" r:id="rId1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1"/>
  <sheetViews>
    <sheetView topLeftCell="B10" zoomScale="80" zoomScaleNormal="80" workbookViewId="0">
      <selection activeCell="D36" sqref="D36"/>
    </sheetView>
  </sheetViews>
  <sheetFormatPr defaultRowHeight="15.75" x14ac:dyDescent="0.25"/>
  <cols>
    <col min="1" max="1" width="3.7109375" style="2" hidden="1" customWidth="1"/>
    <col min="2" max="2" width="6.5703125" style="2" customWidth="1"/>
    <col min="3" max="3" width="49.28515625" style="2" customWidth="1"/>
    <col min="4" max="4" width="14.7109375" style="2" customWidth="1"/>
    <col min="5" max="9" width="11.42578125" style="2" customWidth="1"/>
    <col min="10" max="16384" width="9.140625" style="2"/>
  </cols>
  <sheetData>
    <row r="1" spans="2:9" ht="50.25" customHeight="1" x14ac:dyDescent="0.25">
      <c r="B1" s="215" t="s">
        <v>91</v>
      </c>
      <c r="C1" s="215"/>
      <c r="D1" s="215"/>
      <c r="E1" s="215"/>
      <c r="F1" s="215"/>
      <c r="G1" s="215"/>
      <c r="H1" s="215"/>
      <c r="I1" s="215"/>
    </row>
    <row r="2" spans="2:9" ht="11.25" customHeight="1" x14ac:dyDescent="0.25">
      <c r="B2" s="120"/>
      <c r="C2" s="120"/>
      <c r="D2" s="120"/>
      <c r="E2" s="120"/>
      <c r="F2" s="1"/>
      <c r="G2" s="1"/>
      <c r="H2" s="1"/>
    </row>
    <row r="3" spans="2:9" ht="18.600000000000001" customHeight="1" x14ac:dyDescent="0.25">
      <c r="B3" s="210" t="s">
        <v>125</v>
      </c>
      <c r="C3" s="210"/>
      <c r="D3" s="210"/>
      <c r="E3" s="210"/>
      <c r="F3" s="210"/>
      <c r="G3" s="210"/>
      <c r="H3" s="210"/>
      <c r="I3" s="210"/>
    </row>
    <row r="4" spans="2:9" ht="63.95" customHeight="1" x14ac:dyDescent="0.25">
      <c r="B4" s="37" t="s">
        <v>46</v>
      </c>
      <c r="C4" s="37" t="s">
        <v>7</v>
      </c>
      <c r="D4" s="37" t="s">
        <v>126</v>
      </c>
      <c r="E4" s="204" t="s">
        <v>8</v>
      </c>
      <c r="F4" s="205"/>
      <c r="G4" s="205"/>
      <c r="H4" s="205"/>
      <c r="I4" s="206"/>
    </row>
    <row r="5" spans="2:9" x14ac:dyDescent="0.25">
      <c r="B5" s="37">
        <v>1</v>
      </c>
      <c r="C5" s="37">
        <v>2</v>
      </c>
      <c r="D5" s="37">
        <v>3</v>
      </c>
      <c r="E5" s="204">
        <v>4</v>
      </c>
      <c r="F5" s="205"/>
      <c r="G5" s="205"/>
      <c r="H5" s="205"/>
      <c r="I5" s="206"/>
    </row>
    <row r="6" spans="2:9" x14ac:dyDescent="0.25">
      <c r="B6" s="6" t="s">
        <v>3</v>
      </c>
      <c r="C6" s="38"/>
      <c r="D6" s="6"/>
      <c r="E6" s="204"/>
      <c r="F6" s="205"/>
      <c r="G6" s="205"/>
      <c r="H6" s="205"/>
      <c r="I6" s="206"/>
    </row>
    <row r="7" spans="2:9" x14ac:dyDescent="0.25">
      <c r="B7" s="207" t="s">
        <v>9</v>
      </c>
      <c r="C7" s="208"/>
      <c r="D7" s="208"/>
      <c r="E7" s="204" t="s">
        <v>119</v>
      </c>
      <c r="F7" s="205"/>
      <c r="G7" s="205"/>
      <c r="H7" s="205"/>
      <c r="I7" s="206"/>
    </row>
    <row r="8" spans="2:9" x14ac:dyDescent="0.25">
      <c r="B8" s="209" t="s">
        <v>127</v>
      </c>
      <c r="C8" s="209"/>
      <c r="D8" s="209"/>
      <c r="E8" s="209"/>
      <c r="F8" s="209"/>
      <c r="G8" s="209"/>
      <c r="H8" s="209"/>
      <c r="I8" s="209"/>
    </row>
    <row r="9" spans="2:9" ht="15.75" customHeight="1" x14ac:dyDescent="0.25">
      <c r="B9" s="121"/>
      <c r="C9" s="121"/>
      <c r="D9" s="121"/>
      <c r="E9" s="121"/>
      <c r="F9" s="121"/>
      <c r="G9" s="121"/>
      <c r="H9" s="121"/>
      <c r="I9" s="121"/>
    </row>
    <row r="10" spans="2:9" x14ac:dyDescent="0.25">
      <c r="B10" s="210" t="s">
        <v>104</v>
      </c>
      <c r="C10" s="210"/>
      <c r="D10" s="210"/>
      <c r="E10" s="210"/>
      <c r="F10" s="210"/>
      <c r="G10" s="210"/>
      <c r="H10" s="210"/>
      <c r="I10" s="210"/>
    </row>
    <row r="11" spans="2:9" ht="63.95" customHeight="1" x14ac:dyDescent="0.25">
      <c r="B11" s="37" t="s">
        <v>46</v>
      </c>
      <c r="C11" s="37" t="s">
        <v>7</v>
      </c>
      <c r="D11" s="37" t="s">
        <v>126</v>
      </c>
      <c r="E11" s="204" t="s">
        <v>8</v>
      </c>
      <c r="F11" s="205"/>
      <c r="G11" s="205"/>
      <c r="H11" s="205"/>
      <c r="I11" s="206"/>
    </row>
    <row r="12" spans="2:9" x14ac:dyDescent="0.25">
      <c r="B12" s="37">
        <v>1</v>
      </c>
      <c r="C12" s="37">
        <v>2</v>
      </c>
      <c r="D12" s="37">
        <v>3</v>
      </c>
      <c r="E12" s="204">
        <v>4</v>
      </c>
      <c r="F12" s="205"/>
      <c r="G12" s="205"/>
      <c r="H12" s="205"/>
      <c r="I12" s="206"/>
    </row>
    <row r="13" spans="2:9" x14ac:dyDescent="0.25">
      <c r="B13" s="6" t="s">
        <v>3</v>
      </c>
      <c r="C13" s="38"/>
      <c r="D13" s="6"/>
      <c r="E13" s="204"/>
      <c r="F13" s="205"/>
      <c r="G13" s="205"/>
      <c r="H13" s="205"/>
      <c r="I13" s="206"/>
    </row>
    <row r="14" spans="2:9" x14ac:dyDescent="0.25">
      <c r="B14" s="207" t="s">
        <v>9</v>
      </c>
      <c r="C14" s="208"/>
      <c r="D14" s="208"/>
      <c r="E14" s="204" t="s">
        <v>119</v>
      </c>
      <c r="F14" s="205"/>
      <c r="G14" s="205"/>
      <c r="H14" s="205"/>
      <c r="I14" s="206"/>
    </row>
    <row r="15" spans="2:9" x14ac:dyDescent="0.25">
      <c r="B15" s="209" t="s">
        <v>105</v>
      </c>
      <c r="C15" s="209"/>
      <c r="D15" s="209"/>
      <c r="E15" s="209"/>
      <c r="F15" s="209"/>
      <c r="G15" s="209"/>
      <c r="H15" s="209"/>
      <c r="I15" s="209"/>
    </row>
    <row r="16" spans="2:9" ht="17.25" customHeight="1" x14ac:dyDescent="0.25">
      <c r="B16" s="121"/>
      <c r="C16" s="121"/>
      <c r="D16" s="121"/>
      <c r="E16" s="121"/>
    </row>
    <row r="17" spans="2:9" ht="12" customHeight="1" x14ac:dyDescent="0.25">
      <c r="B17" s="210" t="s">
        <v>128</v>
      </c>
      <c r="C17" s="210"/>
      <c r="D17" s="210"/>
      <c r="E17" s="210"/>
      <c r="F17" s="210"/>
      <c r="G17" s="210"/>
      <c r="H17" s="210"/>
      <c r="I17" s="210"/>
    </row>
    <row r="18" spans="2:9" ht="63.95" customHeight="1" x14ac:dyDescent="0.25">
      <c r="B18" s="37" t="s">
        <v>46</v>
      </c>
      <c r="C18" s="37" t="s">
        <v>7</v>
      </c>
      <c r="D18" s="37" t="s">
        <v>126</v>
      </c>
      <c r="E18" s="204" t="s">
        <v>8</v>
      </c>
      <c r="F18" s="205"/>
      <c r="G18" s="205"/>
      <c r="H18" s="205"/>
      <c r="I18" s="206"/>
    </row>
    <row r="19" spans="2:9" x14ac:dyDescent="0.25">
      <c r="B19" s="37">
        <v>1</v>
      </c>
      <c r="C19" s="37">
        <v>2</v>
      </c>
      <c r="D19" s="37">
        <v>3</v>
      </c>
      <c r="E19" s="204">
        <v>4</v>
      </c>
      <c r="F19" s="205"/>
      <c r="G19" s="205"/>
      <c r="H19" s="205"/>
      <c r="I19" s="206"/>
    </row>
    <row r="20" spans="2:9" x14ac:dyDescent="0.25">
      <c r="B20" s="6" t="s">
        <v>3</v>
      </c>
      <c r="C20" s="38"/>
      <c r="D20" s="6"/>
      <c r="E20" s="204"/>
      <c r="F20" s="205"/>
      <c r="G20" s="205"/>
      <c r="H20" s="205"/>
      <c r="I20" s="206"/>
    </row>
    <row r="21" spans="2:9" x14ac:dyDescent="0.25">
      <c r="B21" s="207" t="s">
        <v>9</v>
      </c>
      <c r="C21" s="208"/>
      <c r="D21" s="208"/>
      <c r="E21" s="204" t="s">
        <v>119</v>
      </c>
      <c r="F21" s="205"/>
      <c r="G21" s="205"/>
      <c r="H21" s="205"/>
      <c r="I21" s="206"/>
    </row>
    <row r="22" spans="2:9" x14ac:dyDescent="0.25">
      <c r="B22" s="211" t="s">
        <v>106</v>
      </c>
      <c r="C22" s="211"/>
      <c r="D22" s="211"/>
      <c r="E22" s="211"/>
      <c r="F22" s="211"/>
      <c r="G22" s="211"/>
      <c r="H22" s="211"/>
      <c r="I22" s="211"/>
    </row>
    <row r="23" spans="2:9" ht="11.25" customHeight="1" x14ac:dyDescent="0.25">
      <c r="B23" s="3"/>
      <c r="C23" s="4"/>
      <c r="D23" s="5"/>
      <c r="E23" s="5"/>
    </row>
    <row r="24" spans="2:9" ht="22.9" customHeight="1" x14ac:dyDescent="0.25">
      <c r="B24" s="212" t="s">
        <v>92</v>
      </c>
      <c r="C24" s="212"/>
      <c r="D24" s="212"/>
      <c r="E24" s="212"/>
      <c r="F24" s="212"/>
      <c r="G24" s="212"/>
      <c r="H24" s="212"/>
      <c r="I24" s="212"/>
    </row>
    <row r="25" spans="2:9" ht="15.6" customHeight="1" x14ac:dyDescent="0.25">
      <c r="B25" s="213" t="s">
        <v>10</v>
      </c>
      <c r="C25" s="213" t="s">
        <v>1</v>
      </c>
      <c r="D25" s="213" t="s">
        <v>11</v>
      </c>
      <c r="E25" s="204" t="s">
        <v>12</v>
      </c>
      <c r="F25" s="205"/>
      <c r="G25" s="205"/>
      <c r="H25" s="205"/>
      <c r="I25" s="206"/>
    </row>
    <row r="26" spans="2:9" x14ac:dyDescent="0.25">
      <c r="B26" s="214"/>
      <c r="C26" s="214"/>
      <c r="D26" s="214"/>
      <c r="E26" s="37" t="s">
        <v>108</v>
      </c>
      <c r="F26" s="37" t="s">
        <v>109</v>
      </c>
      <c r="G26" s="37" t="s">
        <v>110</v>
      </c>
      <c r="H26" s="37" t="s">
        <v>111</v>
      </c>
      <c r="I26" s="37" t="s">
        <v>112</v>
      </c>
    </row>
    <row r="27" spans="2:9" x14ac:dyDescent="0.25">
      <c r="B27" s="37">
        <v>1</v>
      </c>
      <c r="C27" s="37">
        <f t="shared" ref="C27:I27" si="0">B27+1</f>
        <v>2</v>
      </c>
      <c r="D27" s="37">
        <f t="shared" si="0"/>
        <v>3</v>
      </c>
      <c r="E27" s="37">
        <f t="shared" si="0"/>
        <v>4</v>
      </c>
      <c r="F27" s="37">
        <f t="shared" si="0"/>
        <v>5</v>
      </c>
      <c r="G27" s="37">
        <f t="shared" si="0"/>
        <v>6</v>
      </c>
      <c r="H27" s="37">
        <f t="shared" si="0"/>
        <v>7</v>
      </c>
      <c r="I27" s="37">
        <f t="shared" si="0"/>
        <v>8</v>
      </c>
    </row>
    <row r="28" spans="2:9" ht="16.899999999999999" customHeight="1" x14ac:dyDescent="0.25">
      <c r="B28" s="44" t="s">
        <v>3</v>
      </c>
      <c r="C28" s="45" t="s">
        <v>101</v>
      </c>
      <c r="D28" s="46" t="s">
        <v>107</v>
      </c>
      <c r="E28" s="231">
        <f>[1]Амг!$M$117-[1]Амг!$M$110</f>
        <v>16905.660069185393</v>
      </c>
      <c r="F28" s="231">
        <f>[1]Эгв!$Q$117-[1]Эгв!$Q$110</f>
        <v>56618.818462193391</v>
      </c>
      <c r="G28" s="231">
        <f>[1]Амг!$S$117-[1]Амг!$S$110</f>
        <v>17510.829843513151</v>
      </c>
      <c r="H28" s="231">
        <f>[1]Амг!$U$117-[1]Амг!$U$110</f>
        <v>18035.781428793744</v>
      </c>
      <c r="I28" s="231">
        <f>[1]Амг!$W$117-[1]Амг!$W$110</f>
        <v>18576.524877733627</v>
      </c>
    </row>
    <row r="29" spans="2:9" ht="16.899999999999999" customHeight="1" x14ac:dyDescent="0.25">
      <c r="B29" s="44" t="s">
        <v>4</v>
      </c>
      <c r="C29" s="45" t="s">
        <v>102</v>
      </c>
      <c r="D29" s="47" t="s">
        <v>107</v>
      </c>
      <c r="E29" s="231">
        <f>[1]Кон!$M$117-[1]Кон!$M$110</f>
        <v>28250.76228424177</v>
      </c>
      <c r="F29" s="231">
        <f>[1]Кон!$Q$117-[1]Кон!$Q$110</f>
        <v>28880.818889918537</v>
      </c>
      <c r="G29" s="231">
        <f>[1]Кон!$S$117-[1]Кон!$S$110</f>
        <v>29739.427296887552</v>
      </c>
      <c r="H29" s="231">
        <f>[1]Кон!$U$117-[1]Кон!$U$110</f>
        <v>30623.81371043636</v>
      </c>
      <c r="I29" s="231">
        <f>[1]Кон!$W$117-[1]Кон!$W$110</f>
        <v>31534.767565471273</v>
      </c>
    </row>
    <row r="30" spans="2:9" ht="18.600000000000001" customHeight="1" x14ac:dyDescent="0.25">
      <c r="B30" s="44" t="s">
        <v>5</v>
      </c>
      <c r="C30" s="45" t="s">
        <v>103</v>
      </c>
      <c r="D30" s="48" t="s">
        <v>107</v>
      </c>
      <c r="E30" s="231">
        <f>[1]Шмидт!$M$117-[1]Шмидт!$M$110</f>
        <v>79334.178966698149</v>
      </c>
      <c r="F30" s="231">
        <f>[1]Шмидт!$Q$117-[1]Шмидт!$Q$110</f>
        <v>81751.835103081903</v>
      </c>
      <c r="G30" s="231">
        <f>[1]Шмидт!$S$117-[1]Шмидт!$S$110</f>
        <v>84186.682520440416</v>
      </c>
      <c r="H30" s="231">
        <f>[1]Шмидт!$U$117-[1]Шмидт!$U$110</f>
        <v>86707.013656034731</v>
      </c>
      <c r="I30" s="231">
        <f>[1]Шмидт!$W$117-[1]Шмидт!$W$110</f>
        <v>89302.948726950854</v>
      </c>
    </row>
    <row r="31" spans="2:9" ht="16.899999999999999" customHeight="1" x14ac:dyDescent="0.25">
      <c r="B31" s="49" t="s">
        <v>6</v>
      </c>
      <c r="C31" s="50" t="s">
        <v>100</v>
      </c>
      <c r="D31" s="51" t="s">
        <v>107</v>
      </c>
      <c r="E31" s="232">
        <f>[1]Эгв!$M$117-[1]Эгв!$M$110</f>
        <v>55884.695487921475</v>
      </c>
      <c r="F31" s="232">
        <f>[1]Эгв!$Q$117-[1]Эгв!$Q$110</f>
        <v>56618.818462193391</v>
      </c>
      <c r="G31" s="232">
        <f>[1]Эгв!$S$117-[1]Эгв!$S$110</f>
        <v>58294.174245156617</v>
      </c>
      <c r="H31" s="232">
        <f>[1]Эгв!$U$117-[1]Эгв!$U$110</f>
        <v>60005.017472969936</v>
      </c>
      <c r="I31" s="232">
        <f>[1]Эгв!$W$117-[1]Эгв!$W$110</f>
        <v>61798.525745101011</v>
      </c>
    </row>
  </sheetData>
  <mergeCells count="27">
    <mergeCell ref="E7:I7"/>
    <mergeCell ref="C25:C26"/>
    <mergeCell ref="D25:D26"/>
    <mergeCell ref="B10:I10"/>
    <mergeCell ref="E25:I25"/>
    <mergeCell ref="B7:D7"/>
    <mergeCell ref="B8:I8"/>
    <mergeCell ref="E11:I11"/>
    <mergeCell ref="B14:D14"/>
    <mergeCell ref="B15:I15"/>
    <mergeCell ref="B17:I17"/>
    <mergeCell ref="E18:I18"/>
    <mergeCell ref="B1:I1"/>
    <mergeCell ref="B3:I3"/>
    <mergeCell ref="E5:I5"/>
    <mergeCell ref="E6:I6"/>
    <mergeCell ref="E4:I4"/>
    <mergeCell ref="B24:I24"/>
    <mergeCell ref="E20:I20"/>
    <mergeCell ref="E19:I19"/>
    <mergeCell ref="B25:B26"/>
    <mergeCell ref="B21:D21"/>
    <mergeCell ref="B22:I22"/>
    <mergeCell ref="E12:I12"/>
    <mergeCell ref="E14:I14"/>
    <mergeCell ref="E13:I13"/>
    <mergeCell ref="E21:I21"/>
  </mergeCells>
  <phoneticPr fontId="2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E26"/>
  <sheetViews>
    <sheetView tabSelected="1" zoomScale="70" zoomScaleNormal="70" workbookViewId="0">
      <pane xSplit="2" ySplit="4" topLeftCell="C17" activePane="bottomRight" state="frozen"/>
      <selection activeCell="B27" sqref="B27"/>
      <selection pane="topRight" activeCell="B27" sqref="B27"/>
      <selection pane="bottomLeft" activeCell="B27" sqref="B27"/>
      <selection pane="bottomRight" activeCell="B18" sqref="B18:B23"/>
    </sheetView>
  </sheetViews>
  <sheetFormatPr defaultRowHeight="12.75" x14ac:dyDescent="0.2"/>
  <cols>
    <col min="1" max="1" width="6.5703125" style="7" customWidth="1"/>
    <col min="2" max="2" width="48.85546875" style="7" customWidth="1"/>
    <col min="3" max="3" width="12" style="7" customWidth="1"/>
    <col min="4" max="23" width="9.7109375" style="7" customWidth="1"/>
    <col min="24" max="16384" width="9.140625" style="7"/>
  </cols>
  <sheetData>
    <row r="1" spans="1:31" s="2" customFormat="1" ht="25.5" customHeight="1" x14ac:dyDescent="0.25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31" ht="16.5" customHeight="1" x14ac:dyDescent="0.2">
      <c r="A2" s="216" t="s">
        <v>10</v>
      </c>
      <c r="B2" s="216" t="s">
        <v>1</v>
      </c>
      <c r="C2" s="216" t="s">
        <v>11</v>
      </c>
      <c r="D2" s="222" t="s">
        <v>39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31" ht="20.25" customHeight="1" x14ac:dyDescent="0.2">
      <c r="A3" s="217"/>
      <c r="B3" s="217"/>
      <c r="C3" s="217"/>
      <c r="D3" s="219" t="s">
        <v>101</v>
      </c>
      <c r="E3" s="220"/>
      <c r="F3" s="220"/>
      <c r="G3" s="220"/>
      <c r="H3" s="221"/>
      <c r="I3" s="219" t="s">
        <v>102</v>
      </c>
      <c r="J3" s="220"/>
      <c r="K3" s="220"/>
      <c r="L3" s="220"/>
      <c r="M3" s="221"/>
      <c r="N3" s="219" t="s">
        <v>103</v>
      </c>
      <c r="O3" s="220"/>
      <c r="P3" s="220"/>
      <c r="Q3" s="220"/>
      <c r="R3" s="221"/>
      <c r="S3" s="219" t="s">
        <v>100</v>
      </c>
      <c r="T3" s="220"/>
      <c r="U3" s="220"/>
      <c r="V3" s="220"/>
      <c r="W3" s="221"/>
    </row>
    <row r="4" spans="1:31" ht="20.25" customHeight="1" x14ac:dyDescent="0.2">
      <c r="A4" s="218"/>
      <c r="B4" s="218"/>
      <c r="C4" s="218"/>
      <c r="D4" s="52" t="s">
        <v>108</v>
      </c>
      <c r="E4" s="52" t="s">
        <v>113</v>
      </c>
      <c r="F4" s="52" t="s">
        <v>110</v>
      </c>
      <c r="G4" s="52" t="s">
        <v>111</v>
      </c>
      <c r="H4" s="52" t="s">
        <v>112</v>
      </c>
      <c r="I4" s="52" t="s">
        <v>108</v>
      </c>
      <c r="J4" s="52" t="s">
        <v>113</v>
      </c>
      <c r="K4" s="52" t="s">
        <v>110</v>
      </c>
      <c r="L4" s="52" t="s">
        <v>111</v>
      </c>
      <c r="M4" s="52" t="s">
        <v>112</v>
      </c>
      <c r="N4" s="52" t="s">
        <v>108</v>
      </c>
      <c r="O4" s="52" t="s">
        <v>113</v>
      </c>
      <c r="P4" s="52" t="s">
        <v>110</v>
      </c>
      <c r="Q4" s="52" t="s">
        <v>111</v>
      </c>
      <c r="R4" s="52" t="s">
        <v>112</v>
      </c>
      <c r="S4" s="52" t="s">
        <v>108</v>
      </c>
      <c r="T4" s="52" t="s">
        <v>113</v>
      </c>
      <c r="U4" s="52" t="s">
        <v>110</v>
      </c>
      <c r="V4" s="52" t="s">
        <v>111</v>
      </c>
      <c r="W4" s="52" t="s">
        <v>112</v>
      </c>
    </row>
    <row r="5" spans="1:31" x14ac:dyDescent="0.2">
      <c r="A5" s="53">
        <v>1</v>
      </c>
      <c r="B5" s="54">
        <f t="shared" ref="B5:W5" si="0">A5+1</f>
        <v>2</v>
      </c>
      <c r="C5" s="54">
        <f t="shared" si="0"/>
        <v>3</v>
      </c>
      <c r="D5" s="54">
        <f t="shared" si="0"/>
        <v>4</v>
      </c>
      <c r="E5" s="54">
        <f t="shared" si="0"/>
        <v>5</v>
      </c>
      <c r="F5" s="54">
        <f t="shared" si="0"/>
        <v>6</v>
      </c>
      <c r="G5" s="54">
        <f t="shared" si="0"/>
        <v>7</v>
      </c>
      <c r="H5" s="54">
        <f t="shared" si="0"/>
        <v>8</v>
      </c>
      <c r="I5" s="54">
        <f t="shared" si="0"/>
        <v>9</v>
      </c>
      <c r="J5" s="54">
        <f t="shared" si="0"/>
        <v>10</v>
      </c>
      <c r="K5" s="54">
        <f t="shared" si="0"/>
        <v>11</v>
      </c>
      <c r="L5" s="54">
        <f t="shared" si="0"/>
        <v>12</v>
      </c>
      <c r="M5" s="54">
        <f t="shared" si="0"/>
        <v>13</v>
      </c>
      <c r="N5" s="54">
        <f t="shared" si="0"/>
        <v>14</v>
      </c>
      <c r="O5" s="54">
        <f t="shared" si="0"/>
        <v>15</v>
      </c>
      <c r="P5" s="54">
        <f t="shared" si="0"/>
        <v>16</v>
      </c>
      <c r="Q5" s="54">
        <f t="shared" si="0"/>
        <v>17</v>
      </c>
      <c r="R5" s="54">
        <f t="shared" si="0"/>
        <v>18</v>
      </c>
      <c r="S5" s="54">
        <f t="shared" si="0"/>
        <v>19</v>
      </c>
      <c r="T5" s="54">
        <f t="shared" si="0"/>
        <v>20</v>
      </c>
      <c r="U5" s="54">
        <f t="shared" si="0"/>
        <v>21</v>
      </c>
      <c r="V5" s="54">
        <f t="shared" si="0"/>
        <v>22</v>
      </c>
      <c r="W5" s="54">
        <f t="shared" si="0"/>
        <v>23</v>
      </c>
    </row>
    <row r="6" spans="1:31" ht="15.75" x14ac:dyDescent="0.2">
      <c r="A6" s="12" t="s">
        <v>25</v>
      </c>
      <c r="B6" s="225" t="s">
        <v>13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7"/>
    </row>
    <row r="7" spans="1:31" ht="147" customHeight="1" x14ac:dyDescent="0.25">
      <c r="A7" s="32" t="s">
        <v>27</v>
      </c>
      <c r="B7" s="168" t="s">
        <v>120</v>
      </c>
      <c r="C7" s="8" t="s">
        <v>2</v>
      </c>
      <c r="D7" s="96">
        <f>D8/D9*100</f>
        <v>0</v>
      </c>
      <c r="E7" s="122">
        <f t="shared" ref="E7:W7" si="1">E8/E9*100</f>
        <v>0</v>
      </c>
      <c r="F7" s="122">
        <f t="shared" si="1"/>
        <v>0</v>
      </c>
      <c r="G7" s="122">
        <f t="shared" si="1"/>
        <v>0</v>
      </c>
      <c r="H7" s="123">
        <f t="shared" si="1"/>
        <v>0</v>
      </c>
      <c r="I7" s="122">
        <f t="shared" si="1"/>
        <v>0</v>
      </c>
      <c r="J7" s="122">
        <f t="shared" si="1"/>
        <v>0</v>
      </c>
      <c r="K7" s="122">
        <f t="shared" si="1"/>
        <v>0</v>
      </c>
      <c r="L7" s="122">
        <f t="shared" si="1"/>
        <v>0</v>
      </c>
      <c r="M7" s="124">
        <f t="shared" si="1"/>
        <v>0</v>
      </c>
      <c r="N7" s="122">
        <f t="shared" si="1"/>
        <v>0</v>
      </c>
      <c r="O7" s="122">
        <f t="shared" si="1"/>
        <v>0</v>
      </c>
      <c r="P7" s="122">
        <f t="shared" si="1"/>
        <v>0</v>
      </c>
      <c r="Q7" s="122">
        <f t="shared" si="1"/>
        <v>0</v>
      </c>
      <c r="R7" s="124">
        <f t="shared" si="1"/>
        <v>0</v>
      </c>
      <c r="S7" s="122">
        <f t="shared" si="1"/>
        <v>0</v>
      </c>
      <c r="T7" s="122">
        <f t="shared" si="1"/>
        <v>0</v>
      </c>
      <c r="U7" s="122">
        <f t="shared" si="1"/>
        <v>0</v>
      </c>
      <c r="V7" s="122">
        <f t="shared" si="1"/>
        <v>0</v>
      </c>
      <c r="W7" s="124">
        <f t="shared" si="1"/>
        <v>0</v>
      </c>
    </row>
    <row r="8" spans="1:31" ht="130.5" customHeight="1" x14ac:dyDescent="0.25">
      <c r="A8" s="33" t="s">
        <v>14</v>
      </c>
      <c r="B8" s="169" t="s">
        <v>94</v>
      </c>
      <c r="C8" s="11" t="s">
        <v>26</v>
      </c>
      <c r="D8" s="125">
        <v>0</v>
      </c>
      <c r="E8" s="126">
        <v>0</v>
      </c>
      <c r="F8" s="126">
        <v>0</v>
      </c>
      <c r="G8" s="126">
        <v>0</v>
      </c>
      <c r="H8" s="127">
        <v>0</v>
      </c>
      <c r="I8" s="128">
        <v>0</v>
      </c>
      <c r="J8" s="126">
        <v>0</v>
      </c>
      <c r="K8" s="126">
        <v>0</v>
      </c>
      <c r="L8" s="126">
        <v>0</v>
      </c>
      <c r="M8" s="127">
        <v>0</v>
      </c>
      <c r="N8" s="128">
        <v>0</v>
      </c>
      <c r="O8" s="126">
        <v>0</v>
      </c>
      <c r="P8" s="126">
        <v>0</v>
      </c>
      <c r="Q8" s="126">
        <v>0</v>
      </c>
      <c r="R8" s="127">
        <v>0</v>
      </c>
      <c r="S8" s="128">
        <v>0</v>
      </c>
      <c r="T8" s="126">
        <v>0</v>
      </c>
      <c r="U8" s="126">
        <v>0</v>
      </c>
      <c r="V8" s="126">
        <v>0</v>
      </c>
      <c r="W8" s="127">
        <v>0</v>
      </c>
    </row>
    <row r="9" spans="1:31" ht="18" customHeight="1" x14ac:dyDescent="0.25">
      <c r="A9" s="33" t="s">
        <v>15</v>
      </c>
      <c r="B9" s="169" t="s">
        <v>23</v>
      </c>
      <c r="C9" s="11" t="s">
        <v>26</v>
      </c>
      <c r="D9" s="129">
        <v>5</v>
      </c>
      <c r="E9" s="130">
        <v>5</v>
      </c>
      <c r="F9" s="130">
        <v>5</v>
      </c>
      <c r="G9" s="130">
        <v>5</v>
      </c>
      <c r="H9" s="131">
        <v>5</v>
      </c>
      <c r="I9" s="129">
        <v>25</v>
      </c>
      <c r="J9" s="130">
        <v>25</v>
      </c>
      <c r="K9" s="130">
        <v>25</v>
      </c>
      <c r="L9" s="130">
        <v>25</v>
      </c>
      <c r="M9" s="131">
        <v>25</v>
      </c>
      <c r="N9" s="129">
        <v>25</v>
      </c>
      <c r="O9" s="130">
        <v>25</v>
      </c>
      <c r="P9" s="130">
        <v>25</v>
      </c>
      <c r="Q9" s="130">
        <v>25</v>
      </c>
      <c r="R9" s="131">
        <v>25</v>
      </c>
      <c r="S9" s="129">
        <v>5</v>
      </c>
      <c r="T9" s="130">
        <v>5</v>
      </c>
      <c r="U9" s="130">
        <v>5</v>
      </c>
      <c r="V9" s="130">
        <v>5</v>
      </c>
      <c r="W9" s="131">
        <v>5</v>
      </c>
    </row>
    <row r="10" spans="1:31" ht="96" customHeight="1" x14ac:dyDescent="0.25">
      <c r="A10" s="34" t="s">
        <v>36</v>
      </c>
      <c r="B10" s="169" t="s">
        <v>22</v>
      </c>
      <c r="C10" s="55" t="s">
        <v>2</v>
      </c>
      <c r="D10" s="132">
        <f>D11/D12*100</f>
        <v>0</v>
      </c>
      <c r="E10" s="105">
        <f t="shared" ref="E10:W10" si="2">E11/E12*100</f>
        <v>0</v>
      </c>
      <c r="F10" s="105">
        <f t="shared" si="2"/>
        <v>0</v>
      </c>
      <c r="G10" s="105">
        <f t="shared" si="2"/>
        <v>0</v>
      </c>
      <c r="H10" s="133">
        <f t="shared" si="2"/>
        <v>0</v>
      </c>
      <c r="I10" s="105">
        <f t="shared" si="2"/>
        <v>0</v>
      </c>
      <c r="J10" s="105">
        <f t="shared" si="2"/>
        <v>0</v>
      </c>
      <c r="K10" s="105">
        <f t="shared" si="2"/>
        <v>0</v>
      </c>
      <c r="L10" s="105">
        <f t="shared" si="2"/>
        <v>0</v>
      </c>
      <c r="M10" s="102">
        <f t="shared" si="2"/>
        <v>0</v>
      </c>
      <c r="N10" s="105">
        <f t="shared" si="2"/>
        <v>0</v>
      </c>
      <c r="O10" s="105">
        <f t="shared" si="2"/>
        <v>0</v>
      </c>
      <c r="P10" s="105">
        <f t="shared" si="2"/>
        <v>0</v>
      </c>
      <c r="Q10" s="105">
        <f t="shared" si="2"/>
        <v>0</v>
      </c>
      <c r="R10" s="102">
        <f t="shared" si="2"/>
        <v>0</v>
      </c>
      <c r="S10" s="105">
        <f t="shared" si="2"/>
        <v>0</v>
      </c>
      <c r="T10" s="134">
        <f t="shared" si="2"/>
        <v>0</v>
      </c>
      <c r="U10" s="134">
        <f t="shared" si="2"/>
        <v>0</v>
      </c>
      <c r="V10" s="134">
        <f t="shared" si="2"/>
        <v>0</v>
      </c>
      <c r="W10" s="135">
        <f t="shared" si="2"/>
        <v>0</v>
      </c>
    </row>
    <row r="11" spans="1:31" ht="81" customHeight="1" x14ac:dyDescent="0.25">
      <c r="A11" s="34" t="s">
        <v>17</v>
      </c>
      <c r="B11" s="169" t="s">
        <v>24</v>
      </c>
      <c r="C11" s="55" t="s">
        <v>26</v>
      </c>
      <c r="D11" s="136">
        <v>0</v>
      </c>
      <c r="E11" s="137">
        <v>0</v>
      </c>
      <c r="F11" s="137">
        <v>0</v>
      </c>
      <c r="G11" s="137">
        <v>0</v>
      </c>
      <c r="H11" s="138">
        <v>0</v>
      </c>
      <c r="I11" s="139">
        <v>0</v>
      </c>
      <c r="J11" s="137">
        <v>0</v>
      </c>
      <c r="K11" s="137">
        <v>0</v>
      </c>
      <c r="L11" s="137">
        <v>0</v>
      </c>
      <c r="M11" s="138">
        <v>0</v>
      </c>
      <c r="N11" s="139">
        <v>0</v>
      </c>
      <c r="O11" s="137">
        <v>0</v>
      </c>
      <c r="P11" s="137">
        <v>0</v>
      </c>
      <c r="Q11" s="137">
        <v>0</v>
      </c>
      <c r="R11" s="138">
        <v>0</v>
      </c>
      <c r="S11" s="139">
        <v>0</v>
      </c>
      <c r="T11" s="126">
        <v>0</v>
      </c>
      <c r="U11" s="126">
        <v>0</v>
      </c>
      <c r="V11" s="126">
        <v>0</v>
      </c>
      <c r="W11" s="127">
        <v>0</v>
      </c>
    </row>
    <row r="12" spans="1:31" ht="18" customHeight="1" x14ac:dyDescent="0.25">
      <c r="A12" s="35" t="s">
        <v>28</v>
      </c>
      <c r="B12" s="170" t="s">
        <v>23</v>
      </c>
      <c r="C12" s="62" t="s">
        <v>26</v>
      </c>
      <c r="D12" s="140">
        <v>48</v>
      </c>
      <c r="E12" s="141">
        <v>48</v>
      </c>
      <c r="F12" s="141">
        <v>48</v>
      </c>
      <c r="G12" s="141">
        <v>48</v>
      </c>
      <c r="H12" s="142">
        <v>48</v>
      </c>
      <c r="I12" s="140">
        <v>48</v>
      </c>
      <c r="J12" s="141">
        <v>48</v>
      </c>
      <c r="K12" s="141">
        <v>48</v>
      </c>
      <c r="L12" s="141">
        <v>48</v>
      </c>
      <c r="M12" s="142">
        <v>48</v>
      </c>
      <c r="N12" s="140">
        <v>24</v>
      </c>
      <c r="O12" s="141">
        <v>24</v>
      </c>
      <c r="P12" s="141">
        <v>24</v>
      </c>
      <c r="Q12" s="141">
        <v>24</v>
      </c>
      <c r="R12" s="142">
        <v>24</v>
      </c>
      <c r="S12" s="143">
        <v>72</v>
      </c>
      <c r="T12" s="141">
        <v>72</v>
      </c>
      <c r="U12" s="141">
        <v>72</v>
      </c>
      <c r="V12" s="141">
        <v>72</v>
      </c>
      <c r="W12" s="142">
        <v>72</v>
      </c>
    </row>
    <row r="13" spans="1:31" ht="17.25" customHeight="1" x14ac:dyDescent="0.2">
      <c r="A13" s="13" t="s">
        <v>32</v>
      </c>
      <c r="B13" s="228" t="s">
        <v>16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30"/>
    </row>
    <row r="14" spans="1:31" ht="51" customHeight="1" x14ac:dyDescent="0.25">
      <c r="A14" s="9" t="s">
        <v>27</v>
      </c>
      <c r="B14" s="171" t="s">
        <v>29</v>
      </c>
      <c r="C14" s="8" t="s">
        <v>18</v>
      </c>
      <c r="D14" s="122">
        <f>D15/D16</f>
        <v>0</v>
      </c>
      <c r="E14" s="144">
        <f t="shared" ref="E14:H14" si="3">E15/E16</f>
        <v>0</v>
      </c>
      <c r="F14" s="145">
        <f t="shared" si="3"/>
        <v>0</v>
      </c>
      <c r="G14" s="144">
        <f t="shared" si="3"/>
        <v>0</v>
      </c>
      <c r="H14" s="146">
        <f t="shared" si="3"/>
        <v>0</v>
      </c>
      <c r="I14" s="122">
        <f>I15/I16</f>
        <v>0</v>
      </c>
      <c r="J14" s="144">
        <f t="shared" ref="J14:M14" si="4">J15/J16</f>
        <v>0</v>
      </c>
      <c r="K14" s="145">
        <f t="shared" si="4"/>
        <v>0</v>
      </c>
      <c r="L14" s="144">
        <f t="shared" si="4"/>
        <v>0</v>
      </c>
      <c r="M14" s="146">
        <f t="shared" si="4"/>
        <v>0</v>
      </c>
      <c r="N14" s="122">
        <f>N15/N16</f>
        <v>0</v>
      </c>
      <c r="O14" s="144">
        <f t="shared" ref="O14:R14" si="5">O15/O16</f>
        <v>0</v>
      </c>
      <c r="P14" s="145">
        <f t="shared" si="5"/>
        <v>0</v>
      </c>
      <c r="Q14" s="144">
        <f t="shared" si="5"/>
        <v>0</v>
      </c>
      <c r="R14" s="146">
        <f t="shared" si="5"/>
        <v>0</v>
      </c>
      <c r="S14" s="122">
        <f>S15/S16</f>
        <v>0</v>
      </c>
      <c r="T14" s="144">
        <f t="shared" ref="T14:W14" si="6">T15/T16</f>
        <v>0</v>
      </c>
      <c r="U14" s="145">
        <f t="shared" si="6"/>
        <v>0</v>
      </c>
      <c r="V14" s="144">
        <f t="shared" si="6"/>
        <v>0</v>
      </c>
      <c r="W14" s="146">
        <f t="shared" si="6"/>
        <v>0</v>
      </c>
    </row>
    <row r="15" spans="1:31" ht="241.5" customHeight="1" x14ac:dyDescent="0.25">
      <c r="A15" s="10" t="s">
        <v>14</v>
      </c>
      <c r="B15" s="107" t="s">
        <v>30</v>
      </c>
      <c r="C15" s="64" t="s">
        <v>26</v>
      </c>
      <c r="D15" s="128">
        <v>0</v>
      </c>
      <c r="E15" s="126">
        <v>0</v>
      </c>
      <c r="F15" s="126">
        <v>0</v>
      </c>
      <c r="G15" s="126">
        <v>0</v>
      </c>
      <c r="H15" s="127">
        <v>0</v>
      </c>
      <c r="I15" s="128">
        <v>0</v>
      </c>
      <c r="J15" s="126">
        <v>0</v>
      </c>
      <c r="K15" s="126">
        <v>0</v>
      </c>
      <c r="L15" s="126">
        <v>0</v>
      </c>
      <c r="M15" s="127">
        <v>0</v>
      </c>
      <c r="N15" s="128">
        <v>0</v>
      </c>
      <c r="O15" s="126">
        <v>0</v>
      </c>
      <c r="P15" s="126">
        <v>0</v>
      </c>
      <c r="Q15" s="126">
        <v>0</v>
      </c>
      <c r="R15" s="127">
        <v>0</v>
      </c>
      <c r="S15" s="128">
        <v>0</v>
      </c>
      <c r="T15" s="126">
        <v>0</v>
      </c>
      <c r="U15" s="126">
        <v>0</v>
      </c>
      <c r="V15" s="126">
        <v>0</v>
      </c>
      <c r="W15" s="127">
        <v>0</v>
      </c>
    </row>
    <row r="16" spans="1:31" ht="21" customHeight="1" x14ac:dyDescent="0.25">
      <c r="A16" s="14" t="s">
        <v>15</v>
      </c>
      <c r="B16" s="112" t="s">
        <v>31</v>
      </c>
      <c r="C16" s="65" t="s">
        <v>33</v>
      </c>
      <c r="D16" s="147">
        <v>5.2809999999999997</v>
      </c>
      <c r="E16" s="148">
        <f>D16</f>
        <v>5.2809999999999997</v>
      </c>
      <c r="F16" s="148">
        <f>E16</f>
        <v>5.2809999999999997</v>
      </c>
      <c r="G16" s="148">
        <f>F16</f>
        <v>5.2809999999999997</v>
      </c>
      <c r="H16" s="149">
        <f>G16</f>
        <v>5.2809999999999997</v>
      </c>
      <c r="I16" s="150">
        <v>3.3405</v>
      </c>
      <c r="J16" s="148">
        <v>3.3405</v>
      </c>
      <c r="K16" s="148">
        <v>3.3405</v>
      </c>
      <c r="L16" s="148">
        <v>3.3405</v>
      </c>
      <c r="M16" s="149">
        <v>3.3405</v>
      </c>
      <c r="N16" s="150">
        <v>8.3674999999999997</v>
      </c>
      <c r="O16" s="148">
        <f>N16</f>
        <v>8.3674999999999997</v>
      </c>
      <c r="P16" s="148">
        <f>O16</f>
        <v>8.3674999999999997</v>
      </c>
      <c r="Q16" s="148">
        <f>P16</f>
        <v>8.3674999999999997</v>
      </c>
      <c r="R16" s="149">
        <f>Q16</f>
        <v>8.3674999999999997</v>
      </c>
      <c r="S16" s="150">
        <v>20.0395</v>
      </c>
      <c r="T16" s="148">
        <f>S16</f>
        <v>20.0395</v>
      </c>
      <c r="U16" s="148">
        <f>T16</f>
        <v>20.0395</v>
      </c>
      <c r="V16" s="148">
        <f>U16</f>
        <v>20.0395</v>
      </c>
      <c r="W16" s="149">
        <f>V16</f>
        <v>20.0395</v>
      </c>
      <c r="Z16" s="92"/>
      <c r="AA16"/>
      <c r="AB16"/>
      <c r="AC16"/>
      <c r="AD16"/>
      <c r="AE16"/>
    </row>
    <row r="17" spans="1:31" ht="15.75" customHeight="1" x14ac:dyDescent="0.2">
      <c r="A17" s="13" t="s">
        <v>38</v>
      </c>
      <c r="B17" s="228" t="s">
        <v>19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30"/>
      <c r="Z17" s="92"/>
      <c r="AA17"/>
      <c r="AB17"/>
      <c r="AC17"/>
      <c r="AD17"/>
      <c r="AE17"/>
    </row>
    <row r="18" spans="1:31" ht="48" customHeight="1" x14ac:dyDescent="0.25">
      <c r="A18" s="114" t="s">
        <v>27</v>
      </c>
      <c r="B18" s="94" t="s">
        <v>21</v>
      </c>
      <c r="C18" s="95" t="s">
        <v>2</v>
      </c>
      <c r="D18" s="96">
        <f t="shared" ref="D18:W18" si="7">D20/D19*100</f>
        <v>6.9999980186233683</v>
      </c>
      <c r="E18" s="97">
        <f t="shared" si="7"/>
        <v>6.9999980186233683</v>
      </c>
      <c r="F18" s="97">
        <f t="shared" si="7"/>
        <v>6.9999980186233683</v>
      </c>
      <c r="G18" s="97">
        <f t="shared" si="7"/>
        <v>6.9999980186233683</v>
      </c>
      <c r="H18" s="98">
        <f t="shared" si="7"/>
        <v>6.9999980186233683</v>
      </c>
      <c r="I18" s="99">
        <f t="shared" si="7"/>
        <v>3.9999997509053205</v>
      </c>
      <c r="J18" s="97">
        <f t="shared" si="7"/>
        <v>3.9999997509053205</v>
      </c>
      <c r="K18" s="97">
        <f t="shared" si="7"/>
        <v>3.9999997509053205</v>
      </c>
      <c r="L18" s="97">
        <f>L20/L19*100</f>
        <v>3.9999997509053205</v>
      </c>
      <c r="M18" s="98">
        <f>M20/M19*100</f>
        <v>3.9999997509053205</v>
      </c>
      <c r="N18" s="99">
        <f t="shared" si="7"/>
        <v>10.00000042979689</v>
      </c>
      <c r="O18" s="97">
        <f t="shared" si="7"/>
        <v>10.00000042979689</v>
      </c>
      <c r="P18" s="97">
        <f t="shared" si="7"/>
        <v>10.00000042979689</v>
      </c>
      <c r="Q18" s="97">
        <f t="shared" si="7"/>
        <v>10.00000042979689</v>
      </c>
      <c r="R18" s="98">
        <f t="shared" si="7"/>
        <v>10.00000042979689</v>
      </c>
      <c r="S18" s="99">
        <f t="shared" si="7"/>
        <v>9.9999993200283992</v>
      </c>
      <c r="T18" s="97">
        <f t="shared" si="7"/>
        <v>9.9999993200283992</v>
      </c>
      <c r="U18" s="97">
        <f t="shared" si="7"/>
        <v>9.9999993200283992</v>
      </c>
      <c r="V18" s="97">
        <f t="shared" si="7"/>
        <v>9.9999993200283992</v>
      </c>
      <c r="W18" s="98">
        <f t="shared" si="7"/>
        <v>9.9999993200283992</v>
      </c>
      <c r="Z18" s="92"/>
      <c r="AA18"/>
      <c r="AB18"/>
      <c r="AC18"/>
      <c r="AD18"/>
      <c r="AE18"/>
    </row>
    <row r="19" spans="1:31" ht="30.75" customHeight="1" x14ac:dyDescent="0.25">
      <c r="A19" s="115" t="s">
        <v>14</v>
      </c>
      <c r="B19" s="100" t="s">
        <v>34</v>
      </c>
      <c r="C19" s="101" t="s">
        <v>37</v>
      </c>
      <c r="D19" s="151">
        <f>'[3]прил 1 разд1,2'!E20</f>
        <v>26.749079000000002</v>
      </c>
      <c r="E19" s="152">
        <f>'[3]прил 1 разд1,2'!E25</f>
        <v>26.749079000000002</v>
      </c>
      <c r="F19" s="152">
        <f>'[3]прил 1 разд1,2'!E30</f>
        <v>26.749079000000002</v>
      </c>
      <c r="G19" s="152">
        <f>'[3]прил 1 разд1,2'!E35</f>
        <v>26.749079000000002</v>
      </c>
      <c r="H19" s="153">
        <f>'[3]прил 1 разд1,2'!E40</f>
        <v>26.749079000000002</v>
      </c>
      <c r="I19" s="154">
        <f>'[3]прил 1 разд1,2'!E21</f>
        <v>16.058150999999995</v>
      </c>
      <c r="J19" s="152">
        <f>'[3]прил 1 разд1,2'!E26</f>
        <v>16.058150999999995</v>
      </c>
      <c r="K19" s="152">
        <f>'[3]прил 1 разд1,2'!E31</f>
        <v>16.058150999999995</v>
      </c>
      <c r="L19" s="152">
        <f>'[3]прил 1 разд1,2'!E36</f>
        <v>16.058150999999995</v>
      </c>
      <c r="M19" s="153">
        <f>'[3]прил 1 разд1,2'!E41</f>
        <v>16.058150999999995</v>
      </c>
      <c r="N19" s="154">
        <f>'[3]прил 1 разд1,2'!E22</f>
        <v>46.533608000000008</v>
      </c>
      <c r="O19" s="152">
        <f>'[3]прил 1 разд1,2'!E27</f>
        <v>46.533608000000008</v>
      </c>
      <c r="P19" s="152">
        <f>'[3]прил 1 разд1,2'!E32</f>
        <v>46.533608000000008</v>
      </c>
      <c r="Q19" s="152">
        <f>'[3]прил 1 разд1,2'!E37</f>
        <v>46.533608000000008</v>
      </c>
      <c r="R19" s="153">
        <f>'[3]прил 1 разд1,2'!E42</f>
        <v>46.533608000000008</v>
      </c>
      <c r="S19" s="154">
        <f>'[3]прил 1 разд1,2'!E23</f>
        <v>132.35846899999999</v>
      </c>
      <c r="T19" s="155">
        <f>'[3]прил 1 разд1,2'!E28</f>
        <v>132.35846899999999</v>
      </c>
      <c r="U19" s="155">
        <f>'[3]прил 1 разд1,2'!E33</f>
        <v>132.35846899999999</v>
      </c>
      <c r="V19" s="152">
        <f>'[3]прил 1 разд1,2'!E38</f>
        <v>132.35846899999999</v>
      </c>
      <c r="W19" s="156">
        <f>'[3]прил 1 разд1,2'!E43</f>
        <v>132.35846899999999</v>
      </c>
      <c r="Z19" s="119"/>
      <c r="AA19"/>
      <c r="AB19"/>
      <c r="AC19"/>
      <c r="AD19"/>
      <c r="AE19"/>
    </row>
    <row r="20" spans="1:31" ht="32.25" customHeight="1" x14ac:dyDescent="0.25">
      <c r="A20" s="116" t="s">
        <v>15</v>
      </c>
      <c r="B20" s="103" t="s">
        <v>35</v>
      </c>
      <c r="C20" s="104" t="s">
        <v>37</v>
      </c>
      <c r="D20" s="157">
        <f>'[3]прил 1 разд1,2'!F20</f>
        <v>1.8724349999999998</v>
      </c>
      <c r="E20" s="155">
        <f>'[3]прил 1 разд1,2'!F25</f>
        <v>1.8724349999999998</v>
      </c>
      <c r="F20" s="155">
        <f>'[3]прил 1 разд1,2'!F30</f>
        <v>1.8724349999999998</v>
      </c>
      <c r="G20" s="155">
        <f>'[3]прил 1 разд1,2'!F35</f>
        <v>1.8724349999999998</v>
      </c>
      <c r="H20" s="156">
        <f>'[3]прил 1 разд1,2'!F40</f>
        <v>1.8724349999999998</v>
      </c>
      <c r="I20" s="158">
        <f>'[3]прил 1 разд1,2'!F21</f>
        <v>0.64232600000000006</v>
      </c>
      <c r="J20" s="155">
        <f>'[3]прил 1 разд1,2'!F26</f>
        <v>0.64232600000000006</v>
      </c>
      <c r="K20" s="155">
        <f>'[3]прил 1 разд1,2'!F31</f>
        <v>0.64232600000000006</v>
      </c>
      <c r="L20" s="155">
        <f>'[3]прил 1 разд1,2'!F36</f>
        <v>0.64232600000000006</v>
      </c>
      <c r="M20" s="156">
        <f>'[3]прил 1 разд1,2'!F41</f>
        <v>0.64232600000000006</v>
      </c>
      <c r="N20" s="158">
        <f>'[3]прил 1 разд1,2'!F22</f>
        <v>4.6533610000000003</v>
      </c>
      <c r="O20" s="155">
        <f>'[3]прил 1 разд1,2'!F27</f>
        <v>4.6533610000000003</v>
      </c>
      <c r="P20" s="155">
        <f>'[3]прил 1 разд1,2'!F32</f>
        <v>4.6533610000000003</v>
      </c>
      <c r="Q20" s="155">
        <f>'[3]прил 1 разд1,2'!F37</f>
        <v>4.6533610000000003</v>
      </c>
      <c r="R20" s="156">
        <f>'[3]прил 1 разд1,2'!F42</f>
        <v>4.6533610000000003</v>
      </c>
      <c r="S20" s="158">
        <f>'[3]прил 1 разд1,2'!F23</f>
        <v>13.235845999999999</v>
      </c>
      <c r="T20" s="155">
        <f>'[3]прил 1 разд1,2'!F28</f>
        <v>13.235845999999999</v>
      </c>
      <c r="U20" s="155">
        <f>'[3]прил 1 разд1,2'!F33</f>
        <v>13.235845999999999</v>
      </c>
      <c r="V20" s="155">
        <f>'[3]прил 1 разд1,2'!F38</f>
        <v>13.235845999999999</v>
      </c>
      <c r="W20" s="156">
        <f>'[3]прил 1 разд1,2'!F43</f>
        <v>13.235845999999999</v>
      </c>
      <c r="Z20" s="119"/>
      <c r="AA20"/>
      <c r="AB20"/>
      <c r="AC20"/>
      <c r="AD20"/>
      <c r="AE20"/>
    </row>
    <row r="21" spans="1:31" ht="63" x14ac:dyDescent="0.25">
      <c r="A21" s="55">
        <v>2</v>
      </c>
      <c r="B21" s="107" t="s">
        <v>114</v>
      </c>
      <c r="C21" s="106" t="s">
        <v>115</v>
      </c>
      <c r="D21" s="108">
        <f>D22/D23</f>
        <v>2.5007678785186962</v>
      </c>
      <c r="E21" s="109">
        <f t="shared" ref="E21:H21" si="8">E22/E23</f>
        <v>2.5007678785186962</v>
      </c>
      <c r="F21" s="109">
        <f t="shared" si="8"/>
        <v>2.5007678785186962</v>
      </c>
      <c r="G21" s="109">
        <f t="shared" si="8"/>
        <v>2.5007678785186962</v>
      </c>
      <c r="H21" s="110">
        <f t="shared" si="8"/>
        <v>2.5007678785186962</v>
      </c>
      <c r="I21" s="108">
        <f>I22/I23</f>
        <v>5.6304441962972396</v>
      </c>
      <c r="J21" s="109">
        <f t="shared" ref="J21:M21" si="9">J22/J23</f>
        <v>5.6304441962972396</v>
      </c>
      <c r="K21" s="109">
        <f t="shared" si="9"/>
        <v>5.6304441962972396</v>
      </c>
      <c r="L21" s="109">
        <f t="shared" si="9"/>
        <v>5.6304441962972396</v>
      </c>
      <c r="M21" s="110">
        <f t="shared" si="9"/>
        <v>5.6304441962972396</v>
      </c>
      <c r="N21" s="108">
        <f>N22/N23</f>
        <v>23.583147482047362</v>
      </c>
      <c r="O21" s="109">
        <f t="shared" ref="O21:R21" si="10">O22/O23</f>
        <v>23.583147482047362</v>
      </c>
      <c r="P21" s="109">
        <f t="shared" si="10"/>
        <v>23.583147482047362</v>
      </c>
      <c r="Q21" s="109">
        <f t="shared" si="10"/>
        <v>23.583147482047362</v>
      </c>
      <c r="R21" s="110">
        <f t="shared" si="10"/>
        <v>23.583147482047362</v>
      </c>
      <c r="S21" s="108">
        <f>S22/S23</f>
        <v>1.843973209448307</v>
      </c>
      <c r="T21" s="109">
        <f t="shared" ref="T21:W21" si="11">T22/T23</f>
        <v>1.843973209448307</v>
      </c>
      <c r="U21" s="109">
        <f t="shared" si="11"/>
        <v>1.843973209448307</v>
      </c>
      <c r="V21" s="109">
        <f t="shared" si="11"/>
        <v>1.843973209448307</v>
      </c>
      <c r="W21" s="110">
        <f t="shared" si="11"/>
        <v>1.843973209448307</v>
      </c>
      <c r="Z21" s="119"/>
      <c r="AA21"/>
      <c r="AB21"/>
      <c r="AC21"/>
      <c r="AD21"/>
      <c r="AE21"/>
    </row>
    <row r="22" spans="1:31" ht="47.25" x14ac:dyDescent="0.25">
      <c r="A22" s="117" t="s">
        <v>17</v>
      </c>
      <c r="B22" s="107" t="s">
        <v>116</v>
      </c>
      <c r="C22" s="111" t="s">
        <v>117</v>
      </c>
      <c r="D22" s="159">
        <f>'[1]долг парам'!$I$9</f>
        <v>66.906666666666652</v>
      </c>
      <c r="E22" s="160">
        <f t="shared" ref="E22:H23" si="12">D22</f>
        <v>66.906666666666652</v>
      </c>
      <c r="F22" s="160">
        <f t="shared" si="12"/>
        <v>66.906666666666652</v>
      </c>
      <c r="G22" s="160">
        <f t="shared" si="12"/>
        <v>66.906666666666652</v>
      </c>
      <c r="H22" s="161">
        <f t="shared" si="12"/>
        <v>66.906666666666652</v>
      </c>
      <c r="I22" s="162">
        <f>'[1]долг парам'!$I$14</f>
        <v>90.432000000000002</v>
      </c>
      <c r="J22" s="160">
        <f t="shared" ref="J22:M23" si="13">I22</f>
        <v>90.432000000000002</v>
      </c>
      <c r="K22" s="160">
        <f t="shared" si="13"/>
        <v>90.432000000000002</v>
      </c>
      <c r="L22" s="160">
        <f t="shared" si="13"/>
        <v>90.432000000000002</v>
      </c>
      <c r="M22" s="161">
        <f t="shared" si="13"/>
        <v>90.432000000000002</v>
      </c>
      <c r="N22" s="162">
        <f>'[1]долг парам'!$I$19</f>
        <v>1097.7053333333336</v>
      </c>
      <c r="O22" s="160">
        <f t="shared" ref="O22:R23" si="14">N22</f>
        <v>1097.7053333333336</v>
      </c>
      <c r="P22" s="160">
        <f t="shared" si="14"/>
        <v>1097.7053333333336</v>
      </c>
      <c r="Q22" s="160">
        <f t="shared" si="14"/>
        <v>1097.7053333333336</v>
      </c>
      <c r="R22" s="161">
        <f t="shared" si="14"/>
        <v>1097.7053333333336</v>
      </c>
      <c r="S22" s="162">
        <f>'[1]долг парам'!$I$24</f>
        <v>244.11500000000001</v>
      </c>
      <c r="T22" s="160">
        <f t="shared" ref="T22:W23" si="15">S22</f>
        <v>244.11500000000001</v>
      </c>
      <c r="U22" s="160">
        <f t="shared" si="15"/>
        <v>244.11500000000001</v>
      </c>
      <c r="V22" s="160">
        <f t="shared" si="15"/>
        <v>244.11500000000001</v>
      </c>
      <c r="W22" s="161">
        <f t="shared" si="15"/>
        <v>244.11500000000001</v>
      </c>
      <c r="Z22" s="119"/>
      <c r="AA22"/>
      <c r="AB22"/>
      <c r="AC22"/>
      <c r="AD22"/>
      <c r="AE22"/>
    </row>
    <row r="23" spans="1:31" ht="18.75" x14ac:dyDescent="0.25">
      <c r="A23" s="118" t="s">
        <v>28</v>
      </c>
      <c r="B23" s="112" t="s">
        <v>118</v>
      </c>
      <c r="C23" s="113" t="s">
        <v>37</v>
      </c>
      <c r="D23" s="163">
        <f>'[3]прил 1 разд1,2'!C20</f>
        <v>26.754449000000001</v>
      </c>
      <c r="E23" s="164">
        <f t="shared" si="12"/>
        <v>26.754449000000001</v>
      </c>
      <c r="F23" s="164">
        <f t="shared" si="12"/>
        <v>26.754449000000001</v>
      </c>
      <c r="G23" s="164">
        <f t="shared" si="12"/>
        <v>26.754449000000001</v>
      </c>
      <c r="H23" s="165">
        <f t="shared" si="12"/>
        <v>26.754449000000001</v>
      </c>
      <c r="I23" s="166">
        <f>'[3]прил 1 разд1,2'!C21</f>
        <v>16.061254999999996</v>
      </c>
      <c r="J23" s="164">
        <f t="shared" si="13"/>
        <v>16.061254999999996</v>
      </c>
      <c r="K23" s="164">
        <f t="shared" si="13"/>
        <v>16.061254999999996</v>
      </c>
      <c r="L23" s="164">
        <f t="shared" si="13"/>
        <v>16.061254999999996</v>
      </c>
      <c r="M23" s="165">
        <f t="shared" si="13"/>
        <v>16.061254999999996</v>
      </c>
      <c r="N23" s="166">
        <f>'[3]прил 1 разд1,2'!C22</f>
        <v>46.54617600000001</v>
      </c>
      <c r="O23" s="164">
        <f t="shared" si="14"/>
        <v>46.54617600000001</v>
      </c>
      <c r="P23" s="164">
        <f t="shared" si="14"/>
        <v>46.54617600000001</v>
      </c>
      <c r="Q23" s="164">
        <f t="shared" si="14"/>
        <v>46.54617600000001</v>
      </c>
      <c r="R23" s="165">
        <f t="shared" si="14"/>
        <v>46.54617600000001</v>
      </c>
      <c r="S23" s="166">
        <f>'[3]прил 1 разд1,2'!C23</f>
        <v>132.38532899999998</v>
      </c>
      <c r="T23" s="164">
        <f t="shared" si="15"/>
        <v>132.38532899999998</v>
      </c>
      <c r="U23" s="164">
        <f t="shared" si="15"/>
        <v>132.38532899999998</v>
      </c>
      <c r="V23" s="164">
        <f t="shared" si="15"/>
        <v>132.38532899999998</v>
      </c>
      <c r="W23" s="165">
        <f t="shared" si="15"/>
        <v>132.38532899999998</v>
      </c>
      <c r="Z23" s="119"/>
      <c r="AB23"/>
      <c r="AC23"/>
      <c r="AD23"/>
      <c r="AE23"/>
    </row>
    <row r="24" spans="1:31" ht="18.75" x14ac:dyDescent="0.2">
      <c r="Z24" s="119"/>
      <c r="AA24" s="167"/>
      <c r="AB24" s="167"/>
      <c r="AC24" s="167"/>
      <c r="AD24" s="167"/>
      <c r="AE24"/>
    </row>
    <row r="25" spans="1:31" ht="18.75" x14ac:dyDescent="0.2">
      <c r="Z25" s="92"/>
      <c r="AA25"/>
      <c r="AB25"/>
      <c r="AC25"/>
      <c r="AD25"/>
      <c r="AE25" s="93"/>
    </row>
    <row r="26" spans="1:31" ht="18.75" x14ac:dyDescent="0.2">
      <c r="Z26" s="92"/>
      <c r="AA26"/>
      <c r="AB26"/>
      <c r="AC26"/>
      <c r="AD26"/>
      <c r="AE26" s="93"/>
    </row>
  </sheetData>
  <mergeCells count="12">
    <mergeCell ref="B6:W6"/>
    <mergeCell ref="B13:W13"/>
    <mergeCell ref="B17:W17"/>
    <mergeCell ref="I3:M3"/>
    <mergeCell ref="N3:R3"/>
    <mergeCell ref="S3:W3"/>
    <mergeCell ref="A2:A4"/>
    <mergeCell ref="B2:B4"/>
    <mergeCell ref="C2:C4"/>
    <mergeCell ref="D3:H3"/>
    <mergeCell ref="A1:W1"/>
    <mergeCell ref="D2:W2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54" fitToHeight="4" orientation="landscape" r:id="rId1"/>
  <headerFooter alignWithMargins="0"/>
  <rowBreaks count="1" manualBreakCount="1">
    <brk id="1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3,4'!Заголовки_для_печати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2022-02-19T05:33:36Z</cp:lastPrinted>
  <dcterms:created xsi:type="dcterms:W3CDTF">1996-10-08T23:32:33Z</dcterms:created>
  <dcterms:modified xsi:type="dcterms:W3CDTF">2024-02-13T23:32:17Z</dcterms:modified>
</cp:coreProperties>
</file>