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65" yWindow="195" windowWidth="17055" windowHeight="10890" tabRatio="830" activeTab="3"/>
  </bookViews>
  <sheets>
    <sheet name="раздел 1" sheetId="33" r:id="rId1"/>
    <sheet name="раздел 2" sheetId="34" r:id="rId2"/>
    <sheet name="раздел 3,4" sheetId="36" r:id="rId3"/>
    <sheet name="раздел 5" sheetId="35" r:id="rId4"/>
  </sheets>
  <externalReferences>
    <externalReference r:id="rId5"/>
    <externalReference r:id="rId6"/>
    <externalReference r:id="rId7"/>
  </externalReferences>
  <definedNames>
    <definedName name="_xlnm.Print_Titles" localSheetId="1">'раздел 2'!$A:$C</definedName>
    <definedName name="_xlnm.Print_Area" localSheetId="1">'раздел 2'!$A$1:$AG$37</definedName>
  </definedNames>
  <calcPr calcId="145621"/>
</workbook>
</file>

<file path=xl/calcChain.xml><?xml version="1.0" encoding="utf-8"?>
<calcChain xmlns="http://schemas.openxmlformats.org/spreadsheetml/2006/main">
  <c r="H17" i="35" l="1"/>
  <c r="H16" i="35"/>
  <c r="H15" i="35"/>
  <c r="M15" i="35"/>
  <c r="M17" i="35"/>
  <c r="M16" i="35"/>
  <c r="AF34" i="34"/>
  <c r="AF36" i="34" s="1"/>
  <c r="AF31" i="34"/>
  <c r="AG31" i="34" s="1"/>
  <c r="AE34" i="34"/>
  <c r="AE31" i="34"/>
  <c r="AE33" i="34" s="1"/>
  <c r="AE25" i="34"/>
  <c r="AE27" i="34" s="1"/>
  <c r="AG27" i="34" s="1"/>
  <c r="AF25" i="34"/>
  <c r="AG21" i="34"/>
  <c r="AG13" i="34"/>
  <c r="AE36" i="34"/>
  <c r="AE32" i="34"/>
  <c r="AF27" i="34"/>
  <c r="AF24" i="34"/>
  <c r="AF22" i="34"/>
  <c r="AF13" i="34"/>
  <c r="Q35" i="34"/>
  <c r="P22" i="34"/>
  <c r="R35" i="34"/>
  <c r="Q36" i="34"/>
  <c r="R36" i="34" s="1"/>
  <c r="P36" i="34"/>
  <c r="P35" i="34"/>
  <c r="R32" i="34"/>
  <c r="Q34" i="34"/>
  <c r="P34" i="34"/>
  <c r="R31" i="34"/>
  <c r="Q33" i="34"/>
  <c r="P33" i="34"/>
  <c r="Q32" i="34"/>
  <c r="P32" i="34"/>
  <c r="P31" i="34"/>
  <c r="Q22" i="34"/>
  <c r="Q13" i="34"/>
  <c r="P13" i="34"/>
  <c r="R13" i="34"/>
  <c r="R21" i="34"/>
  <c r="R25" i="34"/>
  <c r="AG36" i="34" l="1"/>
  <c r="AE24" i="34"/>
  <c r="AF21" i="34"/>
  <c r="AF8" i="34"/>
  <c r="AF33" i="34"/>
  <c r="AG33" i="34" s="1"/>
  <c r="AF32" i="34"/>
  <c r="AG32" i="34" s="1"/>
  <c r="AE35" i="34"/>
  <c r="AE26" i="34"/>
  <c r="AF26" i="34"/>
  <c r="AF35" i="34"/>
  <c r="AE22" i="34"/>
  <c r="AE13" i="34"/>
  <c r="R34" i="34"/>
  <c r="AG22" i="34" l="1"/>
  <c r="AE21" i="34"/>
  <c r="AE8" i="34"/>
  <c r="AG26" i="34"/>
  <c r="AG25" i="34" s="1"/>
  <c r="AG24" i="34" s="1"/>
  <c r="AG35" i="34"/>
  <c r="AG34" i="34" s="1"/>
  <c r="AF10" i="34"/>
  <c r="AF14" i="34"/>
  <c r="AF20" i="34" s="1"/>
  <c r="R33" i="34"/>
  <c r="AE10" i="34" l="1"/>
  <c r="AE14" i="34"/>
  <c r="AE20" i="34" s="1"/>
  <c r="AF23" i="34"/>
  <c r="AF18" i="34"/>
  <c r="AG8" i="34"/>
  <c r="AG10" i="34" l="1"/>
  <c r="AG14" i="34"/>
  <c r="AG20" i="34" s="1"/>
  <c r="AE18" i="34"/>
  <c r="AE23" i="34"/>
  <c r="AG18" i="34" l="1"/>
  <c r="AG23" i="34"/>
  <c r="Q31" i="34" l="1"/>
  <c r="Q25" i="34"/>
  <c r="Q26" i="34" s="1"/>
  <c r="P25" i="34"/>
  <c r="P27" i="34" s="1"/>
  <c r="P26" i="34"/>
  <c r="L28" i="36"/>
  <c r="L27" i="36"/>
  <c r="Q27" i="34" l="1"/>
  <c r="J28" i="36"/>
  <c r="J27" i="36"/>
  <c r="H28" i="36" l="1"/>
  <c r="H27" i="36"/>
  <c r="AD13" i="34" l="1"/>
  <c r="AD36" i="34"/>
  <c r="AD34" i="34" s="1"/>
  <c r="AD35" i="34"/>
  <c r="AC34" i="34"/>
  <c r="AB34" i="34"/>
  <c r="AD33" i="34"/>
  <c r="AD32" i="34"/>
  <c r="AD31" i="34"/>
  <c r="AC31" i="34"/>
  <c r="AB31" i="34"/>
  <c r="AD27" i="34"/>
  <c r="AD26" i="34"/>
  <c r="AD25" i="34"/>
  <c r="AD8" i="34" s="1"/>
  <c r="AC25" i="34"/>
  <c r="AC8" i="34" s="1"/>
  <c r="AB25" i="34"/>
  <c r="AB24" i="34" s="1"/>
  <c r="AD24" i="34"/>
  <c r="AC24" i="34"/>
  <c r="AD22" i="34"/>
  <c r="AD21" i="34"/>
  <c r="AC21" i="34"/>
  <c r="AB21" i="34"/>
  <c r="AA36" i="34"/>
  <c r="AA35" i="34"/>
  <c r="AA34" i="34" s="1"/>
  <c r="Z34" i="34"/>
  <c r="Y34" i="34"/>
  <c r="AA33" i="34"/>
  <c r="AA32" i="34"/>
  <c r="AA31" i="34"/>
  <c r="Z31" i="34"/>
  <c r="Y31" i="34"/>
  <c r="AA27" i="34"/>
  <c r="AA26" i="34"/>
  <c r="AA25" i="34"/>
  <c r="AA8" i="34" s="1"/>
  <c r="Z25" i="34"/>
  <c r="Z24" i="34" s="1"/>
  <c r="Y25" i="34"/>
  <c r="Y24" i="34" s="1"/>
  <c r="AA24" i="34"/>
  <c r="AA22" i="34"/>
  <c r="AA21" i="34"/>
  <c r="Z21" i="34"/>
  <c r="Y21" i="34"/>
  <c r="AA13" i="34"/>
  <c r="X36" i="34"/>
  <c r="X35" i="34"/>
  <c r="X34" i="34"/>
  <c r="W34" i="34"/>
  <c r="V34" i="34"/>
  <c r="X33" i="34"/>
  <c r="X32" i="34"/>
  <c r="X31" i="34"/>
  <c r="W31" i="34"/>
  <c r="V31" i="34"/>
  <c r="X27" i="34"/>
  <c r="X26" i="34"/>
  <c r="X25" i="34"/>
  <c r="X8" i="34" s="1"/>
  <c r="W25" i="34"/>
  <c r="W24" i="34" s="1"/>
  <c r="V25" i="34"/>
  <c r="V24" i="34" s="1"/>
  <c r="X24" i="34"/>
  <c r="X22" i="34"/>
  <c r="X21" i="34"/>
  <c r="W21" i="34"/>
  <c r="V21" i="34"/>
  <c r="X13" i="34"/>
  <c r="U13" i="34"/>
  <c r="U21" i="34"/>
  <c r="T21" i="34"/>
  <c r="S21" i="34"/>
  <c r="U22" i="34"/>
  <c r="U25" i="34"/>
  <c r="U24" i="34" s="1"/>
  <c r="T25" i="34"/>
  <c r="T8" i="34" s="1"/>
  <c r="S25" i="34"/>
  <c r="S8" i="34" s="1"/>
  <c r="T31" i="34"/>
  <c r="S31" i="34"/>
  <c r="T34" i="34"/>
  <c r="S34" i="34"/>
  <c r="U36" i="34"/>
  <c r="U35" i="34"/>
  <c r="U34" i="34" s="1"/>
  <c r="U33" i="34"/>
  <c r="U31" i="34" s="1"/>
  <c r="U32" i="34"/>
  <c r="U27" i="34"/>
  <c r="U26" i="34"/>
  <c r="R27" i="34"/>
  <c r="R26" i="34"/>
  <c r="Q24" i="34"/>
  <c r="P24" i="34"/>
  <c r="Q21" i="34"/>
  <c r="O36" i="34"/>
  <c r="O35" i="34"/>
  <c r="O34" i="34"/>
  <c r="N34" i="34"/>
  <c r="M34" i="34"/>
  <c r="O33" i="34"/>
  <c r="O32" i="34"/>
  <c r="O31" i="34"/>
  <c r="N31" i="34"/>
  <c r="M31" i="34"/>
  <c r="O27" i="34"/>
  <c r="O25" i="34" s="1"/>
  <c r="O26" i="34"/>
  <c r="N25" i="34"/>
  <c r="N24" i="34" s="1"/>
  <c r="M25" i="34"/>
  <c r="M24" i="34" s="1"/>
  <c r="O22" i="34"/>
  <c r="O21" i="34"/>
  <c r="N21" i="34"/>
  <c r="M21" i="34"/>
  <c r="O13" i="34"/>
  <c r="L36" i="34"/>
  <c r="L35" i="34"/>
  <c r="L34" i="34"/>
  <c r="K34" i="34"/>
  <c r="J34" i="34"/>
  <c r="L33" i="34"/>
  <c r="L31" i="34" s="1"/>
  <c r="L32" i="34"/>
  <c r="K31" i="34"/>
  <c r="J31" i="34"/>
  <c r="L27" i="34"/>
  <c r="L26" i="34"/>
  <c r="L25" i="34"/>
  <c r="K25" i="34"/>
  <c r="K24" i="34" s="1"/>
  <c r="J25" i="34"/>
  <c r="J24" i="34" s="1"/>
  <c r="L24" i="34"/>
  <c r="L22" i="34"/>
  <c r="L21" i="34"/>
  <c r="K21" i="34"/>
  <c r="J21" i="34"/>
  <c r="L13" i="34"/>
  <c r="I36" i="34"/>
  <c r="I34" i="34" s="1"/>
  <c r="I35" i="34"/>
  <c r="H34" i="34"/>
  <c r="G34" i="34"/>
  <c r="I33" i="34"/>
  <c r="I32" i="34"/>
  <c r="I31" i="34"/>
  <c r="H31" i="34"/>
  <c r="G31" i="34"/>
  <c r="I27" i="34"/>
  <c r="I26" i="34"/>
  <c r="I25" i="34"/>
  <c r="H25" i="34"/>
  <c r="H24" i="34" s="1"/>
  <c r="G25" i="34"/>
  <c r="G24" i="34" s="1"/>
  <c r="I24" i="34"/>
  <c r="I22" i="34"/>
  <c r="I21" i="34" s="1"/>
  <c r="H21" i="34"/>
  <c r="G21" i="34"/>
  <c r="I13" i="34"/>
  <c r="F13" i="34"/>
  <c r="AC14" i="34" l="1"/>
  <c r="AC20" i="34" s="1"/>
  <c r="AC10" i="34"/>
  <c r="AD10" i="34"/>
  <c r="AD14" i="34"/>
  <c r="AD20" i="34" s="1"/>
  <c r="AB8" i="34"/>
  <c r="AA14" i="34"/>
  <c r="AA20" i="34" s="1"/>
  <c r="AA10" i="34"/>
  <c r="Y8" i="34"/>
  <c r="Z8" i="34"/>
  <c r="X14" i="34"/>
  <c r="X20" i="34" s="1"/>
  <c r="X10" i="34"/>
  <c r="V8" i="34"/>
  <c r="W8" i="34"/>
  <c r="T10" i="34"/>
  <c r="T14" i="34"/>
  <c r="T20" i="34" s="1"/>
  <c r="T23" i="34" s="1"/>
  <c r="S10" i="34"/>
  <c r="S14" i="34"/>
  <c r="S20" i="34" s="1"/>
  <c r="S23" i="34" s="1"/>
  <c r="U8" i="34"/>
  <c r="T24" i="34"/>
  <c r="S24" i="34"/>
  <c r="S18" i="34"/>
  <c r="T18" i="34"/>
  <c r="O8" i="34"/>
  <c r="O24" i="34"/>
  <c r="L8" i="34"/>
  <c r="Q8" i="34"/>
  <c r="O10" i="34"/>
  <c r="O14" i="34"/>
  <c r="O20" i="34" s="1"/>
  <c r="M8" i="34"/>
  <c r="N8" i="34"/>
  <c r="L10" i="34"/>
  <c r="L14" i="34"/>
  <c r="L20" i="34" s="1"/>
  <c r="K8" i="34"/>
  <c r="J8" i="34"/>
  <c r="I8" i="34"/>
  <c r="G8" i="34"/>
  <c r="H8" i="34"/>
  <c r="R24" i="34" l="1"/>
  <c r="AD18" i="34"/>
  <c r="AD23" i="34"/>
  <c r="AB14" i="34"/>
  <c r="AB20" i="34" s="1"/>
  <c r="AB10" i="34"/>
  <c r="AC23" i="34"/>
  <c r="AC18" i="34"/>
  <c r="Z14" i="34"/>
  <c r="Z20" i="34" s="1"/>
  <c r="Z10" i="34"/>
  <c r="Y14" i="34"/>
  <c r="Y20" i="34" s="1"/>
  <c r="Y10" i="34"/>
  <c r="AA18" i="34"/>
  <c r="AA23" i="34"/>
  <c r="W14" i="34"/>
  <c r="W20" i="34" s="1"/>
  <c r="W10" i="34"/>
  <c r="V14" i="34"/>
  <c r="V20" i="34" s="1"/>
  <c r="V10" i="34"/>
  <c r="X23" i="34"/>
  <c r="X18" i="34"/>
  <c r="U10" i="34"/>
  <c r="U14" i="34"/>
  <c r="U20" i="34" s="1"/>
  <c r="Q14" i="34"/>
  <c r="Q20" i="34" s="1"/>
  <c r="Q10" i="34"/>
  <c r="M14" i="34"/>
  <c r="M20" i="34" s="1"/>
  <c r="M10" i="34"/>
  <c r="N14" i="34"/>
  <c r="N20" i="34" s="1"/>
  <c r="N10" i="34"/>
  <c r="O23" i="34"/>
  <c r="O18" i="34"/>
  <c r="J14" i="34"/>
  <c r="J20" i="34" s="1"/>
  <c r="J10" i="34"/>
  <c r="K14" i="34"/>
  <c r="K20" i="34" s="1"/>
  <c r="K10" i="34"/>
  <c r="L23" i="34"/>
  <c r="L18" i="34"/>
  <c r="H14" i="34"/>
  <c r="H20" i="34" s="1"/>
  <c r="H10" i="34"/>
  <c r="G14" i="34"/>
  <c r="G20" i="34" s="1"/>
  <c r="G10" i="34"/>
  <c r="I10" i="34"/>
  <c r="I14" i="34"/>
  <c r="I20" i="34" s="1"/>
  <c r="AB23" i="34" l="1"/>
  <c r="AB18" i="34"/>
  <c r="Y23" i="34"/>
  <c r="Y18" i="34"/>
  <c r="Z18" i="34"/>
  <c r="Z23" i="34"/>
  <c r="V23" i="34"/>
  <c r="V18" i="34"/>
  <c r="W18" i="34"/>
  <c r="W23" i="34"/>
  <c r="U23" i="34"/>
  <c r="U18" i="34"/>
  <c r="Q23" i="34"/>
  <c r="Q18" i="34"/>
  <c r="N18" i="34"/>
  <c r="N23" i="34"/>
  <c r="M23" i="34"/>
  <c r="M18" i="34"/>
  <c r="K23" i="34"/>
  <c r="K18" i="34"/>
  <c r="J23" i="34"/>
  <c r="J18" i="34"/>
  <c r="I23" i="34"/>
  <c r="I18" i="34"/>
  <c r="G23" i="34"/>
  <c r="G18" i="34"/>
  <c r="H23" i="34"/>
  <c r="H18" i="34"/>
  <c r="F22" i="34" l="1"/>
  <c r="F21" i="34" s="1"/>
  <c r="E21" i="34"/>
  <c r="D21" i="34"/>
  <c r="E25" i="34" l="1"/>
  <c r="D25" i="34"/>
  <c r="E31" i="34"/>
  <c r="D31" i="34"/>
  <c r="E34" i="34"/>
  <c r="D34" i="34"/>
  <c r="F27" i="34"/>
  <c r="F26" i="34"/>
  <c r="F25" i="34" s="1"/>
  <c r="F33" i="34"/>
  <c r="F32" i="34"/>
  <c r="F31" i="34" s="1"/>
  <c r="F36" i="34"/>
  <c r="F35" i="34"/>
  <c r="F34" i="34" s="1"/>
  <c r="F8" i="34" l="1"/>
  <c r="F24" i="34"/>
  <c r="D8" i="34"/>
  <c r="D24" i="34"/>
  <c r="E8" i="34"/>
  <c r="E24" i="34"/>
  <c r="E14" i="34" l="1"/>
  <c r="E20" i="34" s="1"/>
  <c r="E10" i="34"/>
  <c r="D14" i="34"/>
  <c r="D20" i="34" s="1"/>
  <c r="D10" i="34"/>
  <c r="F14" i="34"/>
  <c r="F20" i="34" s="1"/>
  <c r="F10" i="34"/>
  <c r="F18" i="34" l="1"/>
  <c r="F23" i="34"/>
  <c r="D18" i="34"/>
  <c r="D23" i="34"/>
  <c r="E18" i="34"/>
  <c r="E23" i="34"/>
  <c r="M13" i="35" l="1"/>
  <c r="M11" i="35" s="1"/>
  <c r="L13" i="35"/>
  <c r="L11" i="35" s="1"/>
  <c r="K13" i="35"/>
  <c r="J13" i="35"/>
  <c r="H13" i="35"/>
  <c r="G13" i="35"/>
  <c r="F13" i="35"/>
  <c r="F11" i="35" s="1"/>
  <c r="E13" i="35"/>
  <c r="K11" i="35"/>
  <c r="J11" i="35"/>
  <c r="I11" i="35"/>
  <c r="H11" i="35"/>
  <c r="G11" i="35"/>
  <c r="E11" i="35"/>
  <c r="D11" i="35"/>
  <c r="K9" i="35"/>
  <c r="L9" i="35" s="1"/>
  <c r="J9" i="35"/>
  <c r="E7" i="35"/>
  <c r="K7" i="35"/>
  <c r="J7" i="35"/>
  <c r="I7" i="35"/>
  <c r="D7" i="35"/>
  <c r="B26" i="36"/>
  <c r="M9" i="35" l="1"/>
  <c r="M7" i="35" s="1"/>
  <c r="L7" i="35"/>
  <c r="F9" i="35"/>
  <c r="G9" i="35" l="1"/>
  <c r="F7" i="35"/>
  <c r="G7" i="35" l="1"/>
  <c r="H9" i="35"/>
  <c r="H7" i="35" s="1"/>
  <c r="B5" i="35" l="1"/>
  <c r="C5" i="35" s="1"/>
  <c r="D5" i="35" s="1"/>
  <c r="E5" i="35" s="1"/>
  <c r="F5" i="35" s="1"/>
  <c r="G5" i="35" s="1"/>
  <c r="H5" i="35" s="1"/>
  <c r="I5" i="35" s="1"/>
  <c r="J5" i="35" s="1"/>
  <c r="K5" i="35" s="1"/>
  <c r="L5" i="35" s="1"/>
  <c r="M5" i="35" s="1"/>
  <c r="B7" i="34"/>
  <c r="C7" i="34" s="1"/>
  <c r="D7" i="34" s="1"/>
  <c r="E7" i="34" s="1"/>
  <c r="F7" i="34" s="1"/>
  <c r="G7" i="34" s="1"/>
  <c r="H7" i="34" s="1"/>
  <c r="I7" i="34" s="1"/>
  <c r="J7" i="34" s="1"/>
  <c r="K7" i="34" s="1"/>
  <c r="L7" i="34" s="1"/>
  <c r="M7" i="34" s="1"/>
  <c r="N7" i="34" s="1"/>
  <c r="O7" i="34" s="1"/>
  <c r="P7" i="34" s="1"/>
  <c r="Q7" i="34" s="1"/>
  <c r="R7" i="34" s="1"/>
  <c r="S7" i="34" s="1"/>
  <c r="T7" i="34" s="1"/>
  <c r="U7" i="34" s="1"/>
  <c r="V7" i="34" s="1"/>
  <c r="W7" i="34" s="1"/>
  <c r="X7" i="34" s="1"/>
  <c r="Y7" i="34" s="1"/>
  <c r="Z7" i="34" s="1"/>
  <c r="AA7" i="34" s="1"/>
  <c r="AB7" i="34" s="1"/>
  <c r="AC7" i="34" s="1"/>
  <c r="AD7" i="34" s="1"/>
  <c r="AE7" i="34" s="1"/>
  <c r="AF7" i="34" s="1"/>
  <c r="AG7" i="34" s="1"/>
  <c r="P8" i="34" l="1"/>
  <c r="P10" i="34" s="1"/>
  <c r="P21" i="34"/>
  <c r="R22" i="34"/>
  <c r="R8" i="34" s="1"/>
  <c r="R10" i="34" s="1"/>
  <c r="R14" i="34" l="1"/>
  <c r="R20" i="34" s="1"/>
  <c r="P14" i="34"/>
  <c r="P20" i="34" s="1"/>
  <c r="P23" i="34" l="1"/>
  <c r="P18" i="34"/>
  <c r="R23" i="34"/>
  <c r="R18" i="34"/>
</calcChain>
</file>

<file path=xl/sharedStrings.xml><?xml version="1.0" encoding="utf-8"?>
<sst xmlns="http://schemas.openxmlformats.org/spreadsheetml/2006/main" count="227" uniqueCount="119">
  <si>
    <t>прочим потребителям</t>
  </si>
  <si>
    <t>Наименование показателя</t>
  </si>
  <si>
    <t>тыс. руб.</t>
  </si>
  <si>
    <t>%</t>
  </si>
  <si>
    <t>1.</t>
  </si>
  <si>
    <t>2.</t>
  </si>
  <si>
    <t>3.</t>
  </si>
  <si>
    <t>Участок Угольные Копи</t>
  </si>
  <si>
    <t>Участок Беринговский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</si>
  <si>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</si>
  <si>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</si>
  <si>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</si>
  <si>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</si>
  <si>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</si>
  <si>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</si>
  <si>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</si>
  <si>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</si>
  <si>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</si>
  <si>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</si>
  <si>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ед./км</t>
  </si>
  <si>
    <t>1</t>
  </si>
  <si>
    <t>ед.</t>
  </si>
  <si>
    <t>общее количество отобранных проб</t>
  </si>
  <si>
    <t>протяженность водопроводной сети</t>
  </si>
  <si>
    <t>км</t>
  </si>
  <si>
    <t>I</t>
  </si>
  <si>
    <t>II</t>
  </si>
  <si>
    <t>III</t>
  </si>
  <si>
    <t>Значение показателя</t>
  </si>
  <si>
    <t>тыс.куб.м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</si>
  <si>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</si>
  <si>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</si>
  <si>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</si>
  <si>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</si>
  <si>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* План мероприятий по ремонту объектов централизованной системы горячего водоснабжения организацией не представлен</t>
  </si>
  <si>
    <t>* План мероприятий, направленных на улучшение качества горячей воды, организацией не представлен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</si>
  <si>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</si>
  <si>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</si>
  <si>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</si>
  <si>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</si>
  <si>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</si>
  <si>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</si>
  <si>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</si>
  <si>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</si>
  <si>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</si>
  <si>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показатель надежности и бесперебойности централизованной системы горячего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</si>
  <si>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</si>
  <si>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</si>
  <si>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</si>
  <si>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</si>
  <si>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</si>
  <si>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</si>
  <si>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</si>
  <si>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</si>
  <si>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Рультытегина, д.24</t>
  </si>
  <si>
    <t>Раздел 2. Баланс водоснабжения (горячая вода (горячее водоснабжение))</t>
  </si>
  <si>
    <t>№    п/п</t>
  </si>
  <si>
    <t>год</t>
  </si>
  <si>
    <t>1 полугодие</t>
  </si>
  <si>
    <t>2 полугодие</t>
  </si>
  <si>
    <t>3.1.</t>
  </si>
  <si>
    <t>участок Угольные Копи</t>
  </si>
  <si>
    <t>участок Беринговский</t>
  </si>
  <si>
    <t>ПЛАН</t>
  </si>
  <si>
    <t>Срок реализации мероприятия, лет</t>
  </si>
  <si>
    <t>ПРОИЗВОДСТВЕННАЯ ПРОГРАММА</t>
  </si>
  <si>
    <t>в сфере водоснабжения (горячее водоснабжение) на 2019-2023 годы</t>
  </si>
  <si>
    <t>2019 год</t>
  </si>
  <si>
    <t>2020 год</t>
  </si>
  <si>
    <t>2021 год</t>
  </si>
  <si>
    <t>2022 год</t>
  </si>
  <si>
    <t>2023 год</t>
  </si>
  <si>
    <r>
      <t>Раздел 3. Перечень плановых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</si>
  <si>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 *</t>
    </r>
  </si>
  <si>
    <t>3.2. План мероприятий, направленных на улучшение качества горячей воды*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</si>
  <si>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</si>
  <si>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</si>
  <si>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</si>
  <si>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t>Наименование участков</t>
  </si>
  <si>
    <t>4.</t>
  </si>
  <si>
    <t>5.</t>
  </si>
  <si>
    <t>6.1.</t>
  </si>
  <si>
    <t>7.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</si>
  <si>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</si>
  <si>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</si>
  <si>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</si>
  <si>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</si>
  <si>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</si>
  <si>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бюджетным потребителям:</t>
  </si>
  <si>
    <t xml:space="preserve">        - расчетными способами</t>
  </si>
  <si>
    <t xml:space="preserve">          - расчетными способами</t>
  </si>
  <si>
    <t>Объем выработки горячей воды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</si>
  <si>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</si>
  <si>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</si>
  <si>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</si>
  <si>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</si>
  <si>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</si>
  <si>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</si>
  <si>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</si>
  <si>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</si>
  <si>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</si>
  <si>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</si>
  <si>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</si>
  <si>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</si>
  <si>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</si>
  <si>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</si>
  <si>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</si>
  <si>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</si>
  <si>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</si>
  <si>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</si>
  <si>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</si>
  <si>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</si>
  <si>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9.2.3</t>
  </si>
  <si>
    <t>9.3.</t>
  </si>
  <si>
    <t>Другим организациям, поставляющим горячую воду потребителям</t>
  </si>
  <si>
    <t>Гкал</t>
  </si>
  <si>
    <t>8.</t>
  </si>
  <si>
    <t>9.</t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</si>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</sst>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18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15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22" xfId="0" applyFont="1" applyBorder="1" applyAlignment="1"/>
    <xf numFmtId="0" fontId="3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4" applyFont="1"/>
    <xf numFmtId="0" fontId="6" fillId="0" borderId="1" xfId="4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6" fillId="0" borderId="0" xfId="4" applyFont="1"/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4" applyFont="1"/>
    <xf numFmtId="0" fontId="2" fillId="0" borderId="1" xfId="0" applyFont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10" fillId="0" borderId="27" xfId="0" applyFont="1" applyBorder="1"/>
    <xf numFmtId="0" fontId="2" fillId="0" borderId="21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5" applyFont="1"/>
    <xf numFmtId="0" fontId="2" fillId="0" borderId="21" xfId="1" applyFont="1" applyBorder="1" applyAlignment="1">
      <alignment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" fillId="0" borderId="1" xfId="5" applyFont="1" applyFill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6" fillId="0" borderId="9" xfId="5" applyFont="1" applyBorder="1" applyAlignment="1">
      <alignment horizontal="center" vertical="center"/>
    </xf>
    <xf numFmtId="164" fontId="2" fillId="0" borderId="4" xfId="5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5" applyFont="1" applyBorder="1" applyAlignment="1">
      <alignment horizontal="left" vertical="center" wrapText="1" shrinkToFit="1"/>
    </xf>
    <xf numFmtId="0" fontId="6" fillId="0" borderId="3" xfId="5" applyFont="1" applyBorder="1" applyAlignment="1">
      <alignment horizontal="center" vertical="center"/>
    </xf>
    <xf numFmtId="164" fontId="2" fillId="0" borderId="3" xfId="5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5" applyFont="1" applyBorder="1" applyAlignment="1">
      <alignment horizontal="left" vertical="center" wrapText="1" shrinkToFit="1"/>
    </xf>
    <xf numFmtId="0" fontId="6" fillId="0" borderId="0" xfId="5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2" xfId="2" applyFont="1" applyBorder="1" applyAlignment="1">
      <alignment horizontal="justify" vertical="center" wrapText="1"/>
    </xf>
    <xf numFmtId="0" fontId="11" fillId="0" borderId="11" xfId="2" applyFont="1" applyBorder="1" applyAlignment="1">
      <alignment horizontal="justify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top" wrapText="1"/>
    </xf>
    <xf numFmtId="0" fontId="11" fillId="0" borderId="2" xfId="0" applyNumberFormat="1" applyFont="1" applyBorder="1" applyAlignment="1">
      <alignment horizontal="justify" vertical="top" wrapText="1"/>
    </xf>
    <xf numFmtId="0" fontId="6" fillId="0" borderId="19" xfId="2" applyFont="1" applyBorder="1" applyAlignment="1">
      <alignment horizontal="justify" vertical="center" wrapText="1"/>
    </xf>
    <xf numFmtId="166" fontId="6" fillId="0" borderId="23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top" wrapText="1"/>
    </xf>
    <xf numFmtId="0" fontId="6" fillId="0" borderId="11" xfId="2" applyFont="1" applyBorder="1" applyAlignment="1">
      <alignment horizontal="justify" vertical="center" wrapText="1"/>
    </xf>
    <xf numFmtId="0" fontId="2" fillId="0" borderId="4" xfId="1" applyFont="1" applyBorder="1" applyAlignment="1">
      <alignment horizontal="center" vertical="center" wrapText="1"/>
    </xf>
    <xf numFmtId="49" fontId="14" fillId="0" borderId="17" xfId="1" applyNumberFormat="1" applyFont="1" applyBorder="1" applyAlignment="1">
      <alignment horizontal="center" vertical="center" wrapText="1"/>
    </xf>
    <xf numFmtId="49" fontId="10" fillId="0" borderId="28" xfId="1" applyNumberFormat="1" applyFont="1" applyBorder="1" applyAlignment="1">
      <alignment horizontal="center" vertical="center" wrapText="1"/>
    </xf>
    <xf numFmtId="49" fontId="14" fillId="0" borderId="28" xfId="1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4" fillId="0" borderId="5" xfId="1" applyNumberFormat="1" applyFont="1" applyBorder="1" applyAlignment="1">
      <alignment horizontal="center"/>
    </xf>
    <xf numFmtId="164" fontId="14" fillId="0" borderId="6" xfId="1" applyNumberFormat="1" applyFont="1" applyBorder="1" applyAlignment="1">
      <alignment horizontal="center"/>
    </xf>
    <xf numFmtId="164" fontId="14" fillId="0" borderId="28" xfId="1" applyNumberFormat="1" applyFont="1" applyBorder="1" applyAlignment="1">
      <alignment horizontal="center"/>
    </xf>
    <xf numFmtId="0" fontId="14" fillId="0" borderId="9" xfId="1" applyFont="1" applyBorder="1" applyAlignment="1">
      <alignment wrapText="1"/>
    </xf>
    <xf numFmtId="0" fontId="10" fillId="0" borderId="2" xfId="1" applyFont="1" applyBorder="1" applyAlignment="1">
      <alignment wrapText="1"/>
    </xf>
    <xf numFmtId="0" fontId="10" fillId="2" borderId="2" xfId="1" applyFont="1" applyFill="1" applyBorder="1" applyAlignment="1">
      <alignment wrapText="1"/>
    </xf>
    <xf numFmtId="0" fontId="10" fillId="2" borderId="2" xfId="1" applyFont="1" applyFill="1" applyBorder="1" applyAlignment="1">
      <alignment horizontal="left" wrapText="1"/>
    </xf>
    <xf numFmtId="0" fontId="10" fillId="0" borderId="2" xfId="1" applyFont="1" applyBorder="1" applyAlignment="1">
      <alignment horizontal="left" wrapText="1"/>
    </xf>
    <xf numFmtId="0" fontId="14" fillId="0" borderId="2" xfId="1" applyFont="1" applyBorder="1" applyAlignment="1">
      <alignment wrapText="1"/>
    </xf>
    <xf numFmtId="0" fontId="14" fillId="2" borderId="2" xfId="1" applyFont="1" applyFill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3"/>
    </xf>
    <xf numFmtId="0" fontId="10" fillId="2" borderId="3" xfId="1" applyFont="1" applyFill="1" applyBorder="1" applyAlignment="1">
      <alignment wrapText="1"/>
    </xf>
    <xf numFmtId="0" fontId="10" fillId="0" borderId="7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49" fontId="10" fillId="0" borderId="2" xfId="1" applyNumberFormat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2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5" borderId="6" xfId="0" applyFont="1" applyFill="1" applyBorder="1"/>
    <xf numFmtId="0" fontId="10" fillId="5" borderId="28" xfId="0" applyFont="1" applyFill="1" applyBorder="1"/>
    <xf numFmtId="0" fontId="10" fillId="0" borderId="5" xfId="0" applyFont="1" applyBorder="1"/>
    <xf numFmtId="0" fontId="10" fillId="0" borderId="6" xfId="0" applyFont="1" applyBorder="1"/>
    <xf numFmtId="0" fontId="10" fillId="0" borderId="28" xfId="0" applyFont="1" applyBorder="1"/>
    <xf numFmtId="164" fontId="10" fillId="5" borderId="5" xfId="0" applyNumberFormat="1" applyFont="1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center"/>
    </xf>
    <xf numFmtId="164" fontId="10" fillId="5" borderId="28" xfId="0" applyNumberFormat="1" applyFont="1" applyFill="1" applyBorder="1" applyAlignment="1">
      <alignment horizontal="center"/>
    </xf>
    <xf numFmtId="164" fontId="10" fillId="0" borderId="28" xfId="0" applyNumberFormat="1" applyFont="1" applyBorder="1" applyAlignment="1">
      <alignment horizontal="center" vertical="top" wrapText="1"/>
    </xf>
    <xf numFmtId="0" fontId="10" fillId="0" borderId="14" xfId="0" applyFont="1" applyBorder="1"/>
    <xf numFmtId="0" fontId="10" fillId="0" borderId="15" xfId="0" applyFont="1" applyBorder="1"/>
    <xf numFmtId="0" fontId="10" fillId="0" borderId="29" xfId="0" applyFont="1" applyBorder="1"/>
    <xf numFmtId="164" fontId="10" fillId="0" borderId="5" xfId="1" applyNumberFormat="1" applyFont="1" applyBorder="1" applyAlignment="1">
      <alignment horizontal="center"/>
    </xf>
    <xf numFmtId="164" fontId="10" fillId="0" borderId="6" xfId="1" applyNumberFormat="1" applyFont="1" applyBorder="1" applyAlignment="1">
      <alignment horizontal="center"/>
    </xf>
    <xf numFmtId="164" fontId="10" fillId="0" borderId="28" xfId="1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7" fillId="0" borderId="28" xfId="0" applyNumberFormat="1" applyFont="1" applyBorder="1" applyAlignment="1">
      <alignment horizontal="center"/>
    </xf>
    <xf numFmtId="164" fontId="14" fillId="0" borderId="23" xfId="0" applyNumberFormat="1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164" fontId="10" fillId="0" borderId="5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 horizontal="center" vertical="top" wrapText="1"/>
    </xf>
    <xf numFmtId="164" fontId="14" fillId="0" borderId="5" xfId="1" applyNumberFormat="1" applyFont="1" applyFill="1" applyBorder="1" applyAlignment="1">
      <alignment horizontal="center"/>
    </xf>
    <xf numFmtId="164" fontId="14" fillId="0" borderId="6" xfId="1" applyNumberFormat="1" applyFont="1" applyFill="1" applyBorder="1" applyAlignment="1">
      <alignment horizontal="center"/>
    </xf>
    <xf numFmtId="164" fontId="14" fillId="0" borderId="28" xfId="1" applyNumberFormat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22" xfId="1" applyFont="1" applyBorder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14" fillId="3" borderId="21" xfId="1" applyFont="1" applyFill="1" applyBorder="1" applyAlignment="1">
      <alignment horizontal="center" vertical="center" wrapText="1"/>
    </xf>
    <xf numFmtId="0" fontId="14" fillId="3" borderId="25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 shrinkToFit="1"/>
    </xf>
    <xf numFmtId="0" fontId="10" fillId="3" borderId="25" xfId="0" applyFont="1" applyFill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164" fontId="2" fillId="2" borderId="12" xfId="5" applyNumberFormat="1" applyFont="1" applyFill="1" applyBorder="1" applyAlignment="1">
      <alignment horizontal="center" vertical="top" wrapText="1"/>
    </xf>
    <xf numFmtId="164" fontId="2" fillId="2" borderId="16" xfId="5" applyNumberFormat="1" applyFont="1" applyFill="1" applyBorder="1" applyAlignment="1">
      <alignment horizontal="center" vertical="top" wrapText="1"/>
    </xf>
    <xf numFmtId="0" fontId="1" fillId="0" borderId="21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164" fontId="2" fillId="2" borderId="20" xfId="5" applyNumberFormat="1" applyFont="1" applyFill="1" applyBorder="1" applyAlignment="1">
      <alignment horizontal="center" vertical="center" wrapText="1" shrinkToFit="1"/>
    </xf>
    <xf numFmtId="164" fontId="2" fillId="2" borderId="13" xfId="5" applyNumberFormat="1" applyFont="1" applyFill="1" applyBorder="1" applyAlignment="1">
      <alignment horizontal="center" vertical="center" wrapText="1" shrinkToFit="1"/>
    </xf>
    <xf numFmtId="0" fontId="2" fillId="0" borderId="24" xfId="1" applyFont="1" applyBorder="1" applyAlignment="1">
      <alignment horizontal="left" wrapText="1"/>
    </xf>
    <xf numFmtId="0" fontId="7" fillId="0" borderId="0" xfId="5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21" xfId="5" applyFont="1" applyBorder="1" applyAlignment="1">
      <alignment horizontal="center" vertical="center"/>
    </xf>
    <xf numFmtId="0" fontId="1" fillId="0" borderId="25" xfId="5" applyFont="1" applyBorder="1" applyAlignment="1">
      <alignment horizontal="center" vertical="center"/>
    </xf>
    <xf numFmtId="0" fontId="1" fillId="0" borderId="26" xfId="5" applyFont="1" applyBorder="1" applyAlignment="1">
      <alignment horizontal="center" vertical="center"/>
    </xf>
    <xf numFmtId="0" fontId="1" fillId="0" borderId="21" xfId="5" applyFont="1" applyFill="1" applyBorder="1" applyAlignment="1">
      <alignment horizontal="center" vertical="center" wrapText="1" shrinkToFit="1"/>
    </xf>
    <xf numFmtId="0" fontId="1" fillId="0" borderId="26" xfId="5" applyFont="1" applyFill="1" applyBorder="1" applyAlignment="1">
      <alignment horizontal="center" vertical="center" wrapText="1" shrinkToFit="1"/>
    </xf>
    <xf numFmtId="0" fontId="2" fillId="0" borderId="21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7" fillId="0" borderId="22" xfId="5" applyNumberFormat="1" applyFont="1" applyBorder="1" applyAlignment="1">
      <alignment horizontal="left" wrapText="1"/>
    </xf>
    <xf numFmtId="0" fontId="3" fillId="0" borderId="22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7" fillId="0" borderId="0" xfId="5" applyNumberFormat="1" applyFont="1" applyFill="1" applyBorder="1" applyAlignment="1">
      <alignment horizontal="justify" vertical="center" wrapText="1"/>
    </xf>
    <xf numFmtId="0" fontId="3" fillId="0" borderId="0" xfId="1" applyFont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 shrinkToFit="1"/>
    </xf>
    <xf numFmtId="0" fontId="1" fillId="4" borderId="25" xfId="0" applyFont="1" applyFill="1" applyBorder="1" applyAlignment="1">
      <alignment horizontal="center" vertical="center" wrapText="1" shrinkToFit="1"/>
    </xf>
    <xf numFmtId="0" fontId="1" fillId="4" borderId="26" xfId="0" applyFont="1" applyFill="1" applyBorder="1" applyAlignment="1">
      <alignment horizontal="center" vertical="center" wrapText="1" shrinkToFit="1"/>
    </xf>
  </cellXfs>
  <cellStyles count="6">
    <cellStyle name="Обычный" xfId="0" builtinId="0"/>
    <cellStyle name="Обычный 2" xfId="5"/>
    <cellStyle name="Обычный 2_ООО Тепловая компания (печора)" xfId="1"/>
    <cellStyle name="Обычный 5" xfId="2"/>
    <cellStyle name="Обычный_PP_PitWater" xfId="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43;&#1055;%20&#1063;&#1050;&#1061;/&#1063;&#1050;&#1061;%20&#1043;&#1042;&#1057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3;&#1055;%20&#1063;&#1050;&#1061;/&#1063;&#1050;&#1061;%20&#1043;&#1042;&#1057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43;&#1055;%20&#1063;&#1050;&#1061;/&#1063;&#1050;&#1061;%20&#1043;&#1042;&#105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ольные Копи"/>
      <sheetName val="Беринговский"/>
    </sheetNames>
    <sheetDataSet>
      <sheetData sheetId="0">
        <row r="32">
          <cell r="F32">
            <v>953.16367526434021</v>
          </cell>
        </row>
        <row r="34">
          <cell r="Q34">
            <v>65254.207933909129</v>
          </cell>
        </row>
      </sheetData>
      <sheetData sheetId="1">
        <row r="32">
          <cell r="F32">
            <v>589.92372323396467</v>
          </cell>
        </row>
        <row r="34">
          <cell r="Q34">
            <v>43604.241740665675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ольные Копи"/>
      <sheetName val="Беринговский"/>
    </sheetNames>
    <sheetDataSet>
      <sheetData sheetId="0">
        <row r="32">
          <cell r="F32">
            <v>1110.0852286452109</v>
          </cell>
        </row>
        <row r="34">
          <cell r="Q34">
            <v>74971.521143259844</v>
          </cell>
        </row>
      </sheetData>
      <sheetData sheetId="1">
        <row r="32">
          <cell r="F32">
            <v>690.2541485451477</v>
          </cell>
        </row>
        <row r="34">
          <cell r="Q34">
            <v>43604.241740665675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ольные Копи"/>
      <sheetName val="Беринговский"/>
    </sheetNames>
    <sheetDataSet>
      <sheetData sheetId="0">
        <row r="12">
          <cell r="Q12">
            <v>53658.920426750003</v>
          </cell>
        </row>
        <row r="13">
          <cell r="Q13">
            <v>2105</v>
          </cell>
        </row>
        <row r="17">
          <cell r="Q17">
            <v>41371.306609850006</v>
          </cell>
        </row>
        <row r="19">
          <cell r="Q19">
            <v>7465.2316669000002</v>
          </cell>
        </row>
        <row r="20">
          <cell r="Q20">
            <v>2717.3821500000004</v>
          </cell>
        </row>
        <row r="22">
          <cell r="Q22">
            <v>6.1626029354999994E-2</v>
          </cell>
        </row>
        <row r="28">
          <cell r="Q28">
            <v>3316.7980463786598</v>
          </cell>
        </row>
        <row r="34">
          <cell r="Q34">
            <v>83128.664976139742</v>
          </cell>
        </row>
      </sheetData>
      <sheetData sheetId="1">
        <row r="12">
          <cell r="Q12">
            <v>53025.412182649998</v>
          </cell>
        </row>
        <row r="13">
          <cell r="Q13">
            <v>3747.7419999999997</v>
          </cell>
        </row>
        <row r="17">
          <cell r="Q17">
            <v>40916.622184549997</v>
          </cell>
        </row>
        <row r="19">
          <cell r="Q19">
            <v>5128.2446481000006</v>
          </cell>
        </row>
        <row r="20">
          <cell r="Q20">
            <v>3232.8033500000001</v>
          </cell>
        </row>
        <row r="22">
          <cell r="Q22">
            <v>6.2739915644999991E-2</v>
          </cell>
        </row>
        <row r="28">
          <cell r="Q28">
            <v>3326.8098873808158</v>
          </cell>
        </row>
        <row r="34">
          <cell r="Q34">
            <v>60642.400390450202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27"/>
  <sheetViews>
    <sheetView workbookViewId="0">
      <selection activeCell="D15" sqref="D15"/>
    </sheetView>
  </sheetViews>
  <sheetFormatPr defaultColWidth="9.140625" defaultRowHeight="15.75" x14ac:dyDescent="0.25"/>
  <cols>
    <col min="1" max="1" width="51.28515625" style="29" customWidth="1"/>
    <col min="2" max="2" width="61.85546875" style="29" customWidth="1"/>
    <col min="3" max="16384" width="9.140625" style="29"/>
  </cols>
  <sheetData>
    <row r="1" spans="1:2" s="26" customFormat="1" ht="18.75" x14ac:dyDescent="0.3">
      <c r="A1" s="151" t="s">
        <v>65</v>
      </c>
      <c r="B1" s="151"/>
    </row>
    <row r="2" spans="1:2" s="26" customFormat="1" ht="18.75" customHeight="1" x14ac:dyDescent="0.3">
      <c r="A2" s="152" t="s">
        <v>66</v>
      </c>
      <c r="B2" s="152"/>
    </row>
    <row r="3" spans="1:2" s="26" customFormat="1" ht="19.5" customHeight="1" x14ac:dyDescent="0.3">
      <c r="A3" s="153"/>
      <c r="B3" s="154"/>
    </row>
    <row r="4" spans="1:2" s="26" customFormat="1" ht="18.75" customHeight="1" x14ac:dyDescent="0.3">
      <c r="A4" s="155" t="s">
        <v>46</v>
      </c>
      <c r="B4" s="155"/>
    </row>
    <row r="5" spans="1:2" ht="27" customHeight="1" x14ac:dyDescent="0.25">
      <c r="A5" s="27" t="s">
        <v>47</v>
      </c>
      <c r="B5" s="33" t="s">
        <v>53</v>
      </c>
    </row>
    <row r="6" spans="1:2" ht="36" customHeight="1" x14ac:dyDescent="0.25">
      <c r="A6" s="27" t="s">
        <v>48</v>
      </c>
      <c r="B6" s="24" t="s">
        <v>54</v>
      </c>
    </row>
    <row r="7" spans="1:2" ht="38.25" customHeight="1" x14ac:dyDescent="0.25">
      <c r="A7" s="27" t="s">
        <v>49</v>
      </c>
      <c r="B7" s="24" t="s">
        <v>50</v>
      </c>
    </row>
    <row r="8" spans="1:2" ht="27.75" customHeight="1" x14ac:dyDescent="0.25">
      <c r="A8" s="27" t="s">
        <v>51</v>
      </c>
      <c r="B8" s="28" t="s">
        <v>52</v>
      </c>
    </row>
    <row r="9" spans="1:2" s="32" customFormat="1" ht="21.75" customHeight="1" x14ac:dyDescent="0.25">
      <c r="A9" s="30"/>
      <c r="B9" s="31"/>
    </row>
    <row r="10" spans="1:2" ht="16.5" customHeight="1" x14ac:dyDescent="0.25"/>
    <row r="25" spans="1:2" s="32" customFormat="1" x14ac:dyDescent="0.25">
      <c r="A25" s="29"/>
      <c r="B25" s="29"/>
    </row>
    <row r="26" spans="1:2" ht="15" customHeight="1" x14ac:dyDescent="0.25"/>
    <row r="27" spans="1:2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H37"/>
  <sheetViews>
    <sheetView zoomScale="80" zoomScaleNormal="80" workbookViewId="0">
      <pane xSplit="3" ySplit="7" topLeftCell="O8" activePane="bottomRight" state="frozen"/>
      <selection activeCell="A24" sqref="A24"/>
      <selection pane="topRight" activeCell="A24" sqref="A24"/>
      <selection pane="bottomLeft" activeCell="A24" sqref="A24"/>
      <selection pane="bottomRight" activeCell="AG18" sqref="AG18"/>
    </sheetView>
  </sheetViews>
  <sheetFormatPr defaultColWidth="9.140625" defaultRowHeight="15" x14ac:dyDescent="0.25"/>
  <cols>
    <col min="1" max="1" width="7.28515625" style="9" customWidth="1"/>
    <col min="2" max="2" width="45.7109375" style="9" customWidth="1"/>
    <col min="3" max="3" width="11.7109375" style="9" customWidth="1"/>
    <col min="4" max="15" width="13.28515625" style="9" customWidth="1"/>
    <col min="16" max="18" width="12.85546875" style="9" customWidth="1"/>
    <col min="19" max="30" width="13.28515625" style="9" customWidth="1"/>
    <col min="31" max="31" width="13.140625" style="9" customWidth="1"/>
    <col min="32" max="32" width="11.5703125" style="9" customWidth="1"/>
    <col min="33" max="33" width="12.28515625" style="9" customWidth="1"/>
    <col min="34" max="16384" width="9.140625" style="9"/>
  </cols>
  <sheetData>
    <row r="1" spans="1:34" s="1" customFormat="1" ht="15.75" customHeight="1" x14ac:dyDescent="0.25">
      <c r="A1" s="10" t="s">
        <v>55</v>
      </c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34" ht="18.75" customHeight="1" x14ac:dyDescent="0.25">
      <c r="A2" s="159" t="s">
        <v>56</v>
      </c>
      <c r="B2" s="159" t="s">
        <v>30</v>
      </c>
      <c r="C2" s="159" t="s">
        <v>31</v>
      </c>
      <c r="D2" s="168" t="s">
        <v>32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8" t="s">
        <v>32</v>
      </c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70"/>
      <c r="AH2" s="39"/>
    </row>
    <row r="3" spans="1:34" ht="15" customHeight="1" x14ac:dyDescent="0.25">
      <c r="A3" s="160"/>
      <c r="B3" s="160"/>
      <c r="C3" s="160"/>
      <c r="D3" s="162" t="s">
        <v>61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  <c r="S3" s="162" t="s">
        <v>62</v>
      </c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4"/>
      <c r="AH3" s="39"/>
    </row>
    <row r="4" spans="1:34" ht="15" customHeight="1" x14ac:dyDescent="0.25">
      <c r="A4" s="160"/>
      <c r="B4" s="160"/>
      <c r="C4" s="160"/>
      <c r="D4" s="165" t="s">
        <v>63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  <c r="S4" s="165" t="s">
        <v>63</v>
      </c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7"/>
      <c r="AH4" s="39"/>
    </row>
    <row r="5" spans="1:34" x14ac:dyDescent="0.25">
      <c r="A5" s="160"/>
      <c r="B5" s="160"/>
      <c r="C5" s="160"/>
      <c r="D5" s="156" t="s">
        <v>67</v>
      </c>
      <c r="E5" s="157"/>
      <c r="F5" s="158"/>
      <c r="G5" s="156" t="s">
        <v>68</v>
      </c>
      <c r="H5" s="157"/>
      <c r="I5" s="158"/>
      <c r="J5" s="156" t="s">
        <v>69</v>
      </c>
      <c r="K5" s="157"/>
      <c r="L5" s="158"/>
      <c r="M5" s="156" t="s">
        <v>70</v>
      </c>
      <c r="N5" s="157"/>
      <c r="O5" s="158"/>
      <c r="P5" s="156" t="s">
        <v>71</v>
      </c>
      <c r="Q5" s="157"/>
      <c r="R5" s="158"/>
      <c r="S5" s="156" t="s">
        <v>67</v>
      </c>
      <c r="T5" s="157"/>
      <c r="U5" s="158"/>
      <c r="V5" s="156" t="s">
        <v>68</v>
      </c>
      <c r="W5" s="157"/>
      <c r="X5" s="158"/>
      <c r="Y5" s="156" t="s">
        <v>69</v>
      </c>
      <c r="Z5" s="157"/>
      <c r="AA5" s="158"/>
      <c r="AB5" s="156" t="s">
        <v>70</v>
      </c>
      <c r="AC5" s="157"/>
      <c r="AD5" s="158"/>
      <c r="AE5" s="156" t="s">
        <v>71</v>
      </c>
      <c r="AF5" s="157"/>
      <c r="AG5" s="158"/>
      <c r="AH5" s="39"/>
    </row>
    <row r="6" spans="1:34" x14ac:dyDescent="0.25">
      <c r="A6" s="161"/>
      <c r="B6" s="161"/>
      <c r="C6" s="161"/>
      <c r="D6" s="35" t="s">
        <v>58</v>
      </c>
      <c r="E6" s="35" t="s">
        <v>59</v>
      </c>
      <c r="F6" s="35" t="s">
        <v>57</v>
      </c>
      <c r="G6" s="35" t="s">
        <v>58</v>
      </c>
      <c r="H6" s="35" t="s">
        <v>59</v>
      </c>
      <c r="I6" s="35" t="s">
        <v>57</v>
      </c>
      <c r="J6" s="35" t="s">
        <v>58</v>
      </c>
      <c r="K6" s="35" t="s">
        <v>59</v>
      </c>
      <c r="L6" s="35" t="s">
        <v>57</v>
      </c>
      <c r="M6" s="35" t="s">
        <v>58</v>
      </c>
      <c r="N6" s="35" t="s">
        <v>59</v>
      </c>
      <c r="O6" s="35" t="s">
        <v>57</v>
      </c>
      <c r="P6" s="35" t="s">
        <v>58</v>
      </c>
      <c r="Q6" s="35" t="s">
        <v>59</v>
      </c>
      <c r="R6" s="35" t="s">
        <v>57</v>
      </c>
      <c r="S6" s="35" t="s">
        <v>58</v>
      </c>
      <c r="T6" s="35" t="s">
        <v>59</v>
      </c>
      <c r="U6" s="35" t="s">
        <v>57</v>
      </c>
      <c r="V6" s="35" t="s">
        <v>58</v>
      </c>
      <c r="W6" s="35" t="s">
        <v>59</v>
      </c>
      <c r="X6" s="35" t="s">
        <v>57</v>
      </c>
      <c r="Y6" s="35" t="s">
        <v>58</v>
      </c>
      <c r="Z6" s="35" t="s">
        <v>59</v>
      </c>
      <c r="AA6" s="35" t="s">
        <v>57</v>
      </c>
      <c r="AB6" s="35" t="s">
        <v>58</v>
      </c>
      <c r="AC6" s="35" t="s">
        <v>59</v>
      </c>
      <c r="AD6" s="35" t="s">
        <v>57</v>
      </c>
      <c r="AE6" s="35" t="s">
        <v>58</v>
      </c>
      <c r="AF6" s="35" t="s">
        <v>59</v>
      </c>
      <c r="AG6" s="35" t="s">
        <v>57</v>
      </c>
      <c r="AH6" s="39"/>
    </row>
    <row r="7" spans="1:34" ht="15.75" x14ac:dyDescent="0.25">
      <c r="A7" s="36">
        <v>1</v>
      </c>
      <c r="B7" s="36">
        <f>A7+1</f>
        <v>2</v>
      </c>
      <c r="C7" s="36">
        <f t="shared" ref="C7" si="0">B7+1</f>
        <v>3</v>
      </c>
      <c r="D7" s="36">
        <f t="shared" ref="D7" si="1">C7+1</f>
        <v>4</v>
      </c>
      <c r="E7" s="36">
        <f t="shared" ref="E7" si="2">D7+1</f>
        <v>5</v>
      </c>
      <c r="F7" s="36">
        <f t="shared" ref="F7" si="3">E7+1</f>
        <v>6</v>
      </c>
      <c r="G7" s="36">
        <f t="shared" ref="G7" si="4">F7+1</f>
        <v>7</v>
      </c>
      <c r="H7" s="36">
        <f t="shared" ref="H7" si="5">G7+1</f>
        <v>8</v>
      </c>
      <c r="I7" s="36">
        <f t="shared" ref="I7" si="6">H7+1</f>
        <v>9</v>
      </c>
      <c r="J7" s="36">
        <f t="shared" ref="J7" si="7">I7+1</f>
        <v>10</v>
      </c>
      <c r="K7" s="36">
        <f t="shared" ref="K7" si="8">J7+1</f>
        <v>11</v>
      </c>
      <c r="L7" s="36">
        <f t="shared" ref="L7" si="9">K7+1</f>
        <v>12</v>
      </c>
      <c r="M7" s="36">
        <f t="shared" ref="M7" si="10">L7+1</f>
        <v>13</v>
      </c>
      <c r="N7" s="36">
        <f t="shared" ref="N7" si="11">M7+1</f>
        <v>14</v>
      </c>
      <c r="O7" s="36">
        <f t="shared" ref="O7" si="12">N7+1</f>
        <v>15</v>
      </c>
      <c r="P7" s="36">
        <f t="shared" ref="P7" si="13">O7+1</f>
        <v>16</v>
      </c>
      <c r="Q7" s="36">
        <f t="shared" ref="Q7" si="14">P7+1</f>
        <v>17</v>
      </c>
      <c r="R7" s="36">
        <f t="shared" ref="R7" si="15">Q7+1</f>
        <v>18</v>
      </c>
      <c r="S7" s="36">
        <f t="shared" ref="S7" si="16">R7+1</f>
        <v>19</v>
      </c>
      <c r="T7" s="36">
        <f t="shared" ref="T7" si="17">S7+1</f>
        <v>20</v>
      </c>
      <c r="U7" s="36">
        <f t="shared" ref="U7" si="18">T7+1</f>
        <v>21</v>
      </c>
      <c r="V7" s="36">
        <f t="shared" ref="V7" si="19">U7+1</f>
        <v>22</v>
      </c>
      <c r="W7" s="36">
        <f t="shared" ref="W7" si="20">V7+1</f>
        <v>23</v>
      </c>
      <c r="X7" s="36">
        <f t="shared" ref="X7" si="21">W7+1</f>
        <v>24</v>
      </c>
      <c r="Y7" s="36">
        <f t="shared" ref="Y7" si="22">X7+1</f>
        <v>25</v>
      </c>
      <c r="Z7" s="36">
        <f t="shared" ref="Z7" si="23">Y7+1</f>
        <v>26</v>
      </c>
      <c r="AA7" s="36">
        <f t="shared" ref="AA7" si="24">Z7+1</f>
        <v>27</v>
      </c>
      <c r="AB7" s="36">
        <f t="shared" ref="AB7" si="25">AA7+1</f>
        <v>28</v>
      </c>
      <c r="AC7" s="36">
        <f t="shared" ref="AC7" si="26">AB7+1</f>
        <v>29</v>
      </c>
      <c r="AD7" s="36">
        <f t="shared" ref="AD7" si="27">AC7+1</f>
        <v>30</v>
      </c>
      <c r="AE7" s="36">
        <f t="shared" ref="AE7" si="28">AD7+1</f>
        <v>31</v>
      </c>
      <c r="AF7" s="36">
        <f t="shared" ref="AF7" si="29">AE7+1</f>
        <v>32</v>
      </c>
      <c r="AG7" s="143">
        <f t="shared" ref="AG7" si="30">AF7+1</f>
        <v>33</v>
      </c>
      <c r="AH7" s="39"/>
    </row>
    <row r="8" spans="1:34" x14ac:dyDescent="0.25">
      <c r="A8" s="88" t="s">
        <v>4</v>
      </c>
      <c r="B8" s="97" t="s">
        <v>91</v>
      </c>
      <c r="C8" s="115" t="s">
        <v>33</v>
      </c>
      <c r="D8" s="140">
        <f>D9+D16+D22+D25+D31+D34</f>
        <v>25391.558635986305</v>
      </c>
      <c r="E8" s="141">
        <f t="shared" ref="E8:F8" si="31">E9+E16+E22+E25+E31+E34</f>
        <v>25812.413199013707</v>
      </c>
      <c r="F8" s="142">
        <f t="shared" si="31"/>
        <v>51203.971835000011</v>
      </c>
      <c r="G8" s="140">
        <f>G9+G16+G22+G25+G31+G34</f>
        <v>25391.558635986305</v>
      </c>
      <c r="H8" s="141">
        <f t="shared" ref="H8:I8" si="32">H9+H16+H22+H25+H31+H34</f>
        <v>25812.413199013707</v>
      </c>
      <c r="I8" s="142">
        <f t="shared" si="32"/>
        <v>51203.971835000011</v>
      </c>
      <c r="J8" s="140">
        <f>J9+J16+J22+J25+J31+J34</f>
        <v>25391.558635986305</v>
      </c>
      <c r="K8" s="141">
        <f t="shared" ref="K8:L8" si="33">K9+K16+K22+K25+K31+K34</f>
        <v>25812.413199013707</v>
      </c>
      <c r="L8" s="142">
        <f t="shared" si="33"/>
        <v>51203.971835000011</v>
      </c>
      <c r="M8" s="140">
        <f>M9+M16+M22+M25+M31+M34</f>
        <v>25391.558635986305</v>
      </c>
      <c r="N8" s="141">
        <f t="shared" ref="N8:O8" si="34">N9+N16+N22+N25+N31+N34</f>
        <v>25812.413199013707</v>
      </c>
      <c r="O8" s="142">
        <f t="shared" si="34"/>
        <v>51203.971835000011</v>
      </c>
      <c r="P8" s="140">
        <f>P9+P16+P22+P25+P31+P34</f>
        <v>26608.944102032194</v>
      </c>
      <c r="Q8" s="141">
        <f t="shared" ref="Q8:U8" si="35">Q9+Q16+Q22+Q25+Q31+Q34</f>
        <v>27049.976324717816</v>
      </c>
      <c r="R8" s="142">
        <f t="shared" si="35"/>
        <v>53658.920426749995</v>
      </c>
      <c r="S8" s="140">
        <f>S9+S16+S22+S25+S31+S34</f>
        <v>25131.158956711413</v>
      </c>
      <c r="T8" s="141">
        <f t="shared" si="35"/>
        <v>25547.697502955245</v>
      </c>
      <c r="U8" s="142">
        <f t="shared" si="35"/>
        <v>50678.856459666662</v>
      </c>
      <c r="V8" s="140">
        <f>V9+V16+V22+V25+V31+V34</f>
        <v>25131.158956711413</v>
      </c>
      <c r="W8" s="141">
        <f t="shared" ref="W8:X8" si="36">W9+W16+W22+W25+W31+W34</f>
        <v>25547.697502955245</v>
      </c>
      <c r="X8" s="142">
        <f t="shared" si="36"/>
        <v>50678.856459666662</v>
      </c>
      <c r="Y8" s="140">
        <f>Y9+Y16+Y22+Y25+Y31+Y34</f>
        <v>25131.158956711413</v>
      </c>
      <c r="Z8" s="141">
        <f t="shared" ref="Z8:AA8" si="37">Z9+Z16+Z22+Z25+Z31+Z34</f>
        <v>25547.697502955245</v>
      </c>
      <c r="AA8" s="142">
        <f t="shared" si="37"/>
        <v>50678.856459666662</v>
      </c>
      <c r="AB8" s="140">
        <f>AB9+AB16+AB22+AB25+AB31+AB34</f>
        <v>25131.158956711413</v>
      </c>
      <c r="AC8" s="141">
        <f t="shared" ref="AC8:AD8" si="38">AC9+AC16+AC22+AC25+AC31+AC34</f>
        <v>25547.697502955245</v>
      </c>
      <c r="AD8" s="142">
        <f t="shared" si="38"/>
        <v>50678.856459666662</v>
      </c>
      <c r="AE8" s="140">
        <f>AE9+AE16+AE22+AE25+AE31+AE34</f>
        <v>26294.793438519584</v>
      </c>
      <c r="AF8" s="141">
        <f t="shared" ref="AF8:AG8" si="39">AF9+AF16+AF22+AF25+AF31+AF34</f>
        <v>26730.61874413041</v>
      </c>
      <c r="AG8" s="142">
        <f t="shared" si="39"/>
        <v>53025.412182649998</v>
      </c>
    </row>
    <row r="9" spans="1:34" ht="30" x14ac:dyDescent="0.25">
      <c r="A9" s="89" t="s">
        <v>5</v>
      </c>
      <c r="B9" s="98" t="s">
        <v>92</v>
      </c>
      <c r="C9" s="116" t="s">
        <v>33</v>
      </c>
      <c r="D9" s="118"/>
      <c r="E9" s="119"/>
      <c r="F9" s="120"/>
      <c r="G9" s="118"/>
      <c r="H9" s="119"/>
      <c r="I9" s="120"/>
      <c r="J9" s="118"/>
      <c r="K9" s="119"/>
      <c r="L9" s="120"/>
      <c r="M9" s="118"/>
      <c r="N9" s="119"/>
      <c r="O9" s="120"/>
      <c r="P9" s="118"/>
      <c r="Q9" s="119"/>
      <c r="R9" s="120"/>
      <c r="S9" s="118"/>
      <c r="T9" s="119"/>
      <c r="U9" s="120"/>
      <c r="V9" s="118"/>
      <c r="W9" s="119"/>
      <c r="X9" s="120"/>
      <c r="Y9" s="118"/>
      <c r="Z9" s="119"/>
      <c r="AA9" s="120"/>
      <c r="AB9" s="118"/>
      <c r="AC9" s="119"/>
      <c r="AD9" s="120"/>
      <c r="AE9" s="118"/>
      <c r="AF9" s="119"/>
      <c r="AG9" s="120"/>
    </row>
    <row r="10" spans="1:34" x14ac:dyDescent="0.25">
      <c r="A10" s="90"/>
      <c r="B10" s="99" t="s">
        <v>93</v>
      </c>
      <c r="C10" s="110" t="s">
        <v>3</v>
      </c>
      <c r="D10" s="134">
        <f>D9/D8*100</f>
        <v>0</v>
      </c>
      <c r="E10" s="135">
        <f t="shared" ref="E10:F10" si="40">E9/E8*100</f>
        <v>0</v>
      </c>
      <c r="F10" s="136">
        <f t="shared" si="40"/>
        <v>0</v>
      </c>
      <c r="G10" s="134">
        <f>G9/G8*100</f>
        <v>0</v>
      </c>
      <c r="H10" s="135">
        <f t="shared" ref="H10:I10" si="41">H9/H8*100</f>
        <v>0</v>
      </c>
      <c r="I10" s="136">
        <f t="shared" si="41"/>
        <v>0</v>
      </c>
      <c r="J10" s="134">
        <f>J9/J8*100</f>
        <v>0</v>
      </c>
      <c r="K10" s="135">
        <f t="shared" ref="K10:L10" si="42">K9/K8*100</f>
        <v>0</v>
      </c>
      <c r="L10" s="136">
        <f t="shared" si="42"/>
        <v>0</v>
      </c>
      <c r="M10" s="134">
        <f>M9/M8*100</f>
        <v>0</v>
      </c>
      <c r="N10" s="135">
        <f t="shared" ref="N10:O10" si="43">N9/N8*100</f>
        <v>0</v>
      </c>
      <c r="O10" s="136">
        <f t="shared" si="43"/>
        <v>0</v>
      </c>
      <c r="P10" s="134">
        <f>P9/P8*100</f>
        <v>0</v>
      </c>
      <c r="Q10" s="135">
        <f t="shared" ref="Q10:U10" si="44">Q9/Q8*100</f>
        <v>0</v>
      </c>
      <c r="R10" s="136">
        <f t="shared" si="44"/>
        <v>0</v>
      </c>
      <c r="S10" s="134">
        <f>S9/S8*100</f>
        <v>0</v>
      </c>
      <c r="T10" s="135">
        <f t="shared" si="44"/>
        <v>0</v>
      </c>
      <c r="U10" s="136">
        <f t="shared" si="44"/>
        <v>0</v>
      </c>
      <c r="V10" s="134">
        <f>V9/V8*100</f>
        <v>0</v>
      </c>
      <c r="W10" s="135">
        <f t="shared" ref="W10:X10" si="45">W9/W8*100</f>
        <v>0</v>
      </c>
      <c r="X10" s="136">
        <f t="shared" si="45"/>
        <v>0</v>
      </c>
      <c r="Y10" s="134">
        <f>Y9/Y8*100</f>
        <v>0</v>
      </c>
      <c r="Z10" s="135">
        <f t="shared" ref="Z10:AA10" si="46">Z9/Z8*100</f>
        <v>0</v>
      </c>
      <c r="AA10" s="136">
        <f t="shared" si="46"/>
        <v>0</v>
      </c>
      <c r="AB10" s="134">
        <f>AB9/AB8*100</f>
        <v>0</v>
      </c>
      <c r="AC10" s="135">
        <f t="shared" ref="AC10:AD10" si="47">AC9/AC8*100</f>
        <v>0</v>
      </c>
      <c r="AD10" s="136">
        <f t="shared" si="47"/>
        <v>0</v>
      </c>
      <c r="AE10" s="134">
        <f>AE9/AE8*100</f>
        <v>0</v>
      </c>
      <c r="AF10" s="135">
        <f t="shared" ref="AF10:AG10" si="48">AF9/AF8*100</f>
        <v>0</v>
      </c>
      <c r="AG10" s="136">
        <f t="shared" si="48"/>
        <v>0</v>
      </c>
    </row>
    <row r="11" spans="1:34" ht="18" customHeight="1" x14ac:dyDescent="0.25">
      <c r="A11" s="89" t="s">
        <v>6</v>
      </c>
      <c r="B11" s="98" t="s">
        <v>94</v>
      </c>
      <c r="C11" s="116" t="s">
        <v>33</v>
      </c>
      <c r="D11" s="121"/>
      <c r="E11" s="122"/>
      <c r="F11" s="123"/>
      <c r="G11" s="121"/>
      <c r="H11" s="122"/>
      <c r="I11" s="123"/>
      <c r="J11" s="121"/>
      <c r="K11" s="122"/>
      <c r="L11" s="123"/>
      <c r="M11" s="121"/>
      <c r="N11" s="122"/>
      <c r="O11" s="123"/>
      <c r="P11" s="121"/>
      <c r="Q11" s="122"/>
      <c r="R11" s="123"/>
      <c r="S11" s="121"/>
      <c r="T11" s="122"/>
      <c r="U11" s="123"/>
      <c r="V11" s="121"/>
      <c r="W11" s="122"/>
      <c r="X11" s="123"/>
      <c r="Y11" s="121"/>
      <c r="Z11" s="122"/>
      <c r="AA11" s="123"/>
      <c r="AB11" s="121"/>
      <c r="AC11" s="122"/>
      <c r="AD11" s="123"/>
      <c r="AE11" s="121"/>
      <c r="AF11" s="122"/>
      <c r="AG11" s="123"/>
    </row>
    <row r="12" spans="1:34" x14ac:dyDescent="0.25">
      <c r="A12" s="111" t="s">
        <v>60</v>
      </c>
      <c r="B12" s="100" t="s">
        <v>95</v>
      </c>
      <c r="C12" s="116"/>
      <c r="D12" s="121"/>
      <c r="E12" s="122"/>
      <c r="F12" s="123"/>
      <c r="G12" s="121"/>
      <c r="H12" s="122"/>
      <c r="I12" s="123"/>
      <c r="J12" s="121"/>
      <c r="K12" s="122"/>
      <c r="L12" s="123"/>
      <c r="M12" s="121"/>
      <c r="N12" s="122"/>
      <c r="O12" s="123"/>
      <c r="P12" s="121"/>
      <c r="Q12" s="122"/>
      <c r="R12" s="123"/>
      <c r="S12" s="121"/>
      <c r="T12" s="122"/>
      <c r="U12" s="123"/>
      <c r="V12" s="121"/>
      <c r="W12" s="122"/>
      <c r="X12" s="123"/>
      <c r="Y12" s="121"/>
      <c r="Z12" s="122"/>
      <c r="AA12" s="123"/>
      <c r="AB12" s="121"/>
      <c r="AC12" s="122"/>
      <c r="AD12" s="123"/>
      <c r="AE12" s="121"/>
      <c r="AF12" s="122"/>
      <c r="AG12" s="123"/>
    </row>
    <row r="13" spans="1:34" ht="30" x14ac:dyDescent="0.25">
      <c r="A13" s="89" t="s">
        <v>79</v>
      </c>
      <c r="B13" s="101" t="s">
        <v>96</v>
      </c>
      <c r="C13" s="110" t="s">
        <v>115</v>
      </c>
      <c r="D13" s="91">
        <v>1492.4667053237067</v>
      </c>
      <c r="E13" s="92">
        <v>1590.716533525808</v>
      </c>
      <c r="F13" s="93">
        <f>D13+E13</f>
        <v>3083.183238849515</v>
      </c>
      <c r="G13" s="91">
        <v>1564.7809378704953</v>
      </c>
      <c r="H13" s="92">
        <v>1590.716533525808</v>
      </c>
      <c r="I13" s="93">
        <f>G13+H13</f>
        <v>3155.4974713963034</v>
      </c>
      <c r="J13" s="91">
        <v>1564.7809378704953</v>
      </c>
      <c r="K13" s="92">
        <v>1590.716533525808</v>
      </c>
      <c r="L13" s="93">
        <f>J13+K13</f>
        <v>3155.4974713963034</v>
      </c>
      <c r="M13" s="91">
        <v>1564.7809378704953</v>
      </c>
      <c r="N13" s="92">
        <v>1590.716533525808</v>
      </c>
      <c r="O13" s="93">
        <f>M13+N13</f>
        <v>3155.4974713963034</v>
      </c>
      <c r="P13" s="91">
        <f>R13*(M13/O13)</f>
        <v>1644.7683462864036</v>
      </c>
      <c r="Q13" s="132">
        <f>R13*(N13/O13)</f>
        <v>1672.0297000922565</v>
      </c>
      <c r="R13" s="93">
        <f>'[3]Угольные Копи'!$Q$28</f>
        <v>3316.7980463786598</v>
      </c>
      <c r="S13" s="91">
        <v>1503.8757926714361</v>
      </c>
      <c r="T13" s="92">
        <v>1602.8603862593891</v>
      </c>
      <c r="U13" s="93">
        <f>S13+T13</f>
        <v>3106.7361789308252</v>
      </c>
      <c r="V13" s="91">
        <v>1576.7267930051603</v>
      </c>
      <c r="W13" s="92">
        <v>1602.8603862593891</v>
      </c>
      <c r="X13" s="93">
        <f>V13+W13</f>
        <v>3179.5871792645494</v>
      </c>
      <c r="Y13" s="91">
        <v>1576.7267930051603</v>
      </c>
      <c r="Z13" s="92">
        <v>1602.8603862593891</v>
      </c>
      <c r="AA13" s="93">
        <f>Y13+Z13</f>
        <v>3179.5871792645494</v>
      </c>
      <c r="AB13" s="91">
        <v>1576.7267930051603</v>
      </c>
      <c r="AC13" s="92">
        <v>1602.8603862593891</v>
      </c>
      <c r="AD13" s="93">
        <f>AB13+AC13</f>
        <v>3179.5871792645494</v>
      </c>
      <c r="AE13" s="91">
        <f>AG13*(AB13/AD13)</f>
        <v>1649.7331222354185</v>
      </c>
      <c r="AF13" s="132">
        <f>AG13*(AC13/AD13)</f>
        <v>1677.0767651453973</v>
      </c>
      <c r="AG13" s="93">
        <f>[3]Беринговский!$Q$28</f>
        <v>3326.8098873808158</v>
      </c>
    </row>
    <row r="14" spans="1:34" x14ac:dyDescent="0.25">
      <c r="A14" s="89" t="s">
        <v>80</v>
      </c>
      <c r="B14" s="102" t="s">
        <v>97</v>
      </c>
      <c r="C14" s="116" t="s">
        <v>33</v>
      </c>
      <c r="D14" s="94">
        <f>D8-D9+D11</f>
        <v>25391.558635986305</v>
      </c>
      <c r="E14" s="95">
        <f t="shared" ref="E14:F14" si="49">E8-E9+E11</f>
        <v>25812.413199013707</v>
      </c>
      <c r="F14" s="96">
        <f t="shared" si="49"/>
        <v>51203.971835000011</v>
      </c>
      <c r="G14" s="94">
        <f>G8-G9+G11</f>
        <v>25391.558635986305</v>
      </c>
      <c r="H14" s="95">
        <f t="shared" ref="H14:I14" si="50">H8-H9+H11</f>
        <v>25812.413199013707</v>
      </c>
      <c r="I14" s="96">
        <f t="shared" si="50"/>
        <v>51203.971835000011</v>
      </c>
      <c r="J14" s="94">
        <f>J8-J9+J11</f>
        <v>25391.558635986305</v>
      </c>
      <c r="K14" s="95">
        <f t="shared" ref="K14:L14" si="51">K8-K9+K11</f>
        <v>25812.413199013707</v>
      </c>
      <c r="L14" s="96">
        <f t="shared" si="51"/>
        <v>51203.971835000011</v>
      </c>
      <c r="M14" s="94">
        <f>M8-M9+M11</f>
        <v>25391.558635986305</v>
      </c>
      <c r="N14" s="95">
        <f t="shared" ref="N14:O14" si="52">N8-N9+N11</f>
        <v>25812.413199013707</v>
      </c>
      <c r="O14" s="96">
        <f t="shared" si="52"/>
        <v>51203.971835000011</v>
      </c>
      <c r="P14" s="94">
        <f>P8-P9+P11</f>
        <v>26608.944102032194</v>
      </c>
      <c r="Q14" s="95">
        <f t="shared" ref="Q14:U14" si="53">Q8-Q9+Q11</f>
        <v>27049.976324717816</v>
      </c>
      <c r="R14" s="96">
        <f t="shared" si="53"/>
        <v>53658.920426749995</v>
      </c>
      <c r="S14" s="94">
        <f>S8-S9+S11</f>
        <v>25131.158956711413</v>
      </c>
      <c r="T14" s="95">
        <f t="shared" si="53"/>
        <v>25547.697502955245</v>
      </c>
      <c r="U14" s="96">
        <f t="shared" si="53"/>
        <v>50678.856459666662</v>
      </c>
      <c r="V14" s="94">
        <f>V8-V9+V11</f>
        <v>25131.158956711413</v>
      </c>
      <c r="W14" s="95">
        <f t="shared" ref="W14:X14" si="54">W8-W9+W11</f>
        <v>25547.697502955245</v>
      </c>
      <c r="X14" s="96">
        <f t="shared" si="54"/>
        <v>50678.856459666662</v>
      </c>
      <c r="Y14" s="94">
        <f>Y8-Y9+Y11</f>
        <v>25131.158956711413</v>
      </c>
      <c r="Z14" s="95">
        <f t="shared" ref="Z14:AA14" si="55">Z8-Z9+Z11</f>
        <v>25547.697502955245</v>
      </c>
      <c r="AA14" s="96">
        <f t="shared" si="55"/>
        <v>50678.856459666662</v>
      </c>
      <c r="AB14" s="94">
        <f>AB8-AB9+AB11</f>
        <v>25131.158956711413</v>
      </c>
      <c r="AC14" s="95">
        <f t="shared" ref="AC14:AD14" si="56">AC8-AC9+AC11</f>
        <v>25547.697502955245</v>
      </c>
      <c r="AD14" s="96">
        <f t="shared" si="56"/>
        <v>50678.856459666662</v>
      </c>
      <c r="AE14" s="94">
        <f>AE8-AE9+AE11</f>
        <v>26294.793438519584</v>
      </c>
      <c r="AF14" s="95">
        <f t="shared" ref="AF14:AG14" si="57">AF8-AF9+AF11</f>
        <v>26730.61874413041</v>
      </c>
      <c r="AG14" s="96">
        <f t="shared" si="57"/>
        <v>53025.412182649998</v>
      </c>
    </row>
    <row r="15" spans="1:34" x14ac:dyDescent="0.25">
      <c r="A15" s="111">
        <v>6</v>
      </c>
      <c r="B15" s="98" t="s">
        <v>98</v>
      </c>
      <c r="C15" s="116" t="s">
        <v>33</v>
      </c>
      <c r="D15" s="118"/>
      <c r="E15" s="119"/>
      <c r="F15" s="120"/>
      <c r="G15" s="118"/>
      <c r="H15" s="119"/>
      <c r="I15" s="120"/>
      <c r="J15" s="118"/>
      <c r="K15" s="119"/>
      <c r="L15" s="120"/>
      <c r="M15" s="118"/>
      <c r="N15" s="119"/>
      <c r="O15" s="120"/>
      <c r="P15" s="118"/>
      <c r="Q15" s="119"/>
      <c r="R15" s="120"/>
      <c r="S15" s="118"/>
      <c r="T15" s="119"/>
      <c r="U15" s="120"/>
      <c r="V15" s="118"/>
      <c r="W15" s="119"/>
      <c r="X15" s="120"/>
      <c r="Y15" s="118"/>
      <c r="Z15" s="119"/>
      <c r="AA15" s="120"/>
      <c r="AB15" s="118"/>
      <c r="AC15" s="119"/>
      <c r="AD15" s="120"/>
      <c r="AE15" s="118"/>
      <c r="AF15" s="119"/>
      <c r="AG15" s="120"/>
    </row>
    <row r="16" spans="1:34" x14ac:dyDescent="0.25">
      <c r="A16" s="111" t="s">
        <v>81</v>
      </c>
      <c r="B16" s="98" t="s">
        <v>99</v>
      </c>
      <c r="C16" s="116" t="s">
        <v>33</v>
      </c>
      <c r="D16" s="124"/>
      <c r="E16" s="125"/>
      <c r="F16" s="126"/>
      <c r="G16" s="124"/>
      <c r="H16" s="125"/>
      <c r="I16" s="126"/>
      <c r="J16" s="124"/>
      <c r="K16" s="125"/>
      <c r="L16" s="126"/>
      <c r="M16" s="124"/>
      <c r="N16" s="125"/>
      <c r="O16" s="126"/>
      <c r="P16" s="124"/>
      <c r="Q16" s="125"/>
      <c r="R16" s="126"/>
      <c r="S16" s="124"/>
      <c r="T16" s="125"/>
      <c r="U16" s="126"/>
      <c r="V16" s="124"/>
      <c r="W16" s="125"/>
      <c r="X16" s="126"/>
      <c r="Y16" s="124"/>
      <c r="Z16" s="125"/>
      <c r="AA16" s="126"/>
      <c r="AB16" s="124"/>
      <c r="AC16" s="125"/>
      <c r="AD16" s="126"/>
      <c r="AE16" s="124"/>
      <c r="AF16" s="125"/>
      <c r="AG16" s="126"/>
    </row>
    <row r="17" spans="1:33" x14ac:dyDescent="0.25">
      <c r="A17" s="111" t="s">
        <v>100</v>
      </c>
      <c r="B17" s="98" t="s">
        <v>101</v>
      </c>
      <c r="C17" s="116" t="s">
        <v>33</v>
      </c>
      <c r="D17" s="121"/>
      <c r="E17" s="122"/>
      <c r="F17" s="123"/>
      <c r="G17" s="121"/>
      <c r="H17" s="122"/>
      <c r="I17" s="123"/>
      <c r="J17" s="121"/>
      <c r="K17" s="122"/>
      <c r="L17" s="123"/>
      <c r="M17" s="121"/>
      <c r="N17" s="122"/>
      <c r="O17" s="123"/>
      <c r="P17" s="121"/>
      <c r="Q17" s="122"/>
      <c r="R17" s="123"/>
      <c r="S17" s="121"/>
      <c r="T17" s="122"/>
      <c r="U17" s="123"/>
      <c r="V17" s="121"/>
      <c r="W17" s="122"/>
      <c r="X17" s="123"/>
      <c r="Y17" s="121"/>
      <c r="Z17" s="122"/>
      <c r="AA17" s="123"/>
      <c r="AB17" s="121"/>
      <c r="AC17" s="122"/>
      <c r="AD17" s="123"/>
      <c r="AE17" s="121"/>
      <c r="AF17" s="122"/>
      <c r="AG17" s="123"/>
    </row>
    <row r="18" spans="1:33" ht="30" x14ac:dyDescent="0.25">
      <c r="A18" s="111" t="s">
        <v>82</v>
      </c>
      <c r="B18" s="98" t="s">
        <v>102</v>
      </c>
      <c r="C18" s="110" t="s">
        <v>3</v>
      </c>
      <c r="D18" s="137">
        <f>D16/D20*100</f>
        <v>0</v>
      </c>
      <c r="E18" s="138">
        <f t="shared" ref="E18:F18" si="58">E16/E20*100</f>
        <v>0</v>
      </c>
      <c r="F18" s="139">
        <f t="shared" si="58"/>
        <v>0</v>
      </c>
      <c r="G18" s="137">
        <f>G16/G20*100</f>
        <v>0</v>
      </c>
      <c r="H18" s="138">
        <f t="shared" ref="H18:I18" si="59">H16/H20*100</f>
        <v>0</v>
      </c>
      <c r="I18" s="139">
        <f t="shared" si="59"/>
        <v>0</v>
      </c>
      <c r="J18" s="137">
        <f>J16/J20*100</f>
        <v>0</v>
      </c>
      <c r="K18" s="138">
        <f t="shared" ref="K18:L18" si="60">K16/K20*100</f>
        <v>0</v>
      </c>
      <c r="L18" s="139">
        <f t="shared" si="60"/>
        <v>0</v>
      </c>
      <c r="M18" s="137">
        <f>M16/M20*100</f>
        <v>0</v>
      </c>
      <c r="N18" s="138">
        <f t="shared" ref="N18:O18" si="61">N16/N20*100</f>
        <v>0</v>
      </c>
      <c r="O18" s="139">
        <f t="shared" si="61"/>
        <v>0</v>
      </c>
      <c r="P18" s="137">
        <f>P16/P20*100</f>
        <v>0</v>
      </c>
      <c r="Q18" s="138">
        <f t="shared" ref="Q18:U18" si="62">Q16/Q20*100</f>
        <v>0</v>
      </c>
      <c r="R18" s="139">
        <f t="shared" si="62"/>
        <v>0</v>
      </c>
      <c r="S18" s="137">
        <f>S16/S20*100</f>
        <v>0</v>
      </c>
      <c r="T18" s="138">
        <f t="shared" si="62"/>
        <v>0</v>
      </c>
      <c r="U18" s="139">
        <f t="shared" si="62"/>
        <v>0</v>
      </c>
      <c r="V18" s="137">
        <f>V16/V20*100</f>
        <v>0</v>
      </c>
      <c r="W18" s="138">
        <f t="shared" ref="W18:X18" si="63">W16/W20*100</f>
        <v>0</v>
      </c>
      <c r="X18" s="139">
        <f t="shared" si="63"/>
        <v>0</v>
      </c>
      <c r="Y18" s="137">
        <f>Y16/Y20*100</f>
        <v>0</v>
      </c>
      <c r="Z18" s="138">
        <f t="shared" ref="Z18:AA18" si="64">Z16/Z20*100</f>
        <v>0</v>
      </c>
      <c r="AA18" s="139">
        <f t="shared" si="64"/>
        <v>0</v>
      </c>
      <c r="AB18" s="137">
        <f>AB16/AB20*100</f>
        <v>0</v>
      </c>
      <c r="AC18" s="138">
        <f t="shared" ref="AC18:AD18" si="65">AC16/AC20*100</f>
        <v>0</v>
      </c>
      <c r="AD18" s="139">
        <f t="shared" si="65"/>
        <v>0</v>
      </c>
      <c r="AE18" s="137">
        <f>AE16/AE20*100</f>
        <v>0</v>
      </c>
      <c r="AF18" s="138">
        <f t="shared" ref="AF18:AG18" si="66">AF16/AF20*100</f>
        <v>0</v>
      </c>
      <c r="AG18" s="139">
        <f t="shared" si="66"/>
        <v>0</v>
      </c>
    </row>
    <row r="19" spans="1:33" x14ac:dyDescent="0.25">
      <c r="A19" s="111" t="s">
        <v>116</v>
      </c>
      <c r="B19" s="99" t="s">
        <v>103</v>
      </c>
      <c r="C19" s="116"/>
      <c r="D19" s="121"/>
      <c r="E19" s="122"/>
      <c r="F19" s="123"/>
      <c r="G19" s="121"/>
      <c r="H19" s="122"/>
      <c r="I19" s="123"/>
      <c r="J19" s="121"/>
      <c r="K19" s="122"/>
      <c r="L19" s="123"/>
      <c r="M19" s="121"/>
      <c r="N19" s="122"/>
      <c r="O19" s="123"/>
      <c r="P19" s="121"/>
      <c r="Q19" s="122"/>
      <c r="R19" s="123"/>
      <c r="S19" s="121"/>
      <c r="T19" s="122"/>
      <c r="U19" s="123"/>
      <c r="V19" s="121"/>
      <c r="W19" s="122"/>
      <c r="X19" s="123"/>
      <c r="Y19" s="121"/>
      <c r="Z19" s="122"/>
      <c r="AA19" s="123"/>
      <c r="AB19" s="121"/>
      <c r="AC19" s="122"/>
      <c r="AD19" s="123"/>
      <c r="AE19" s="121"/>
      <c r="AF19" s="122"/>
      <c r="AG19" s="123"/>
    </row>
    <row r="20" spans="1:33" x14ac:dyDescent="0.25">
      <c r="A20" s="112" t="s">
        <v>117</v>
      </c>
      <c r="B20" s="102" t="s">
        <v>104</v>
      </c>
      <c r="C20" s="116" t="s">
        <v>33</v>
      </c>
      <c r="D20" s="131">
        <f>D14-D16</f>
        <v>25391.558635986305</v>
      </c>
      <c r="E20" s="132">
        <f t="shared" ref="E20:F20" si="67">E14-E16</f>
        <v>25812.413199013707</v>
      </c>
      <c r="F20" s="133">
        <f t="shared" si="67"/>
        <v>51203.971835000011</v>
      </c>
      <c r="G20" s="131">
        <f>G14-G16</f>
        <v>25391.558635986305</v>
      </c>
      <c r="H20" s="132">
        <f t="shared" ref="H20:I20" si="68">H14-H16</f>
        <v>25812.413199013707</v>
      </c>
      <c r="I20" s="133">
        <f t="shared" si="68"/>
        <v>51203.971835000011</v>
      </c>
      <c r="J20" s="131">
        <f>J14-J16</f>
        <v>25391.558635986305</v>
      </c>
      <c r="K20" s="132">
        <f t="shared" ref="K20:L20" si="69">K14-K16</f>
        <v>25812.413199013707</v>
      </c>
      <c r="L20" s="133">
        <f t="shared" si="69"/>
        <v>51203.971835000011</v>
      </c>
      <c r="M20" s="131">
        <f>M14-M16</f>
        <v>25391.558635986305</v>
      </c>
      <c r="N20" s="132">
        <f t="shared" ref="N20:O20" si="70">N14-N16</f>
        <v>25812.413199013707</v>
      </c>
      <c r="O20" s="133">
        <f t="shared" si="70"/>
        <v>51203.971835000011</v>
      </c>
      <c r="P20" s="131">
        <f>P14-P16</f>
        <v>26608.944102032194</v>
      </c>
      <c r="Q20" s="132">
        <f>Q14-Q16</f>
        <v>27049.976324717816</v>
      </c>
      <c r="R20" s="133">
        <f t="shared" ref="Q20:U20" si="71">R14-R16</f>
        <v>53658.920426749995</v>
      </c>
      <c r="S20" s="131">
        <f>S14-S16</f>
        <v>25131.158956711413</v>
      </c>
      <c r="T20" s="132">
        <f t="shared" si="71"/>
        <v>25547.697502955245</v>
      </c>
      <c r="U20" s="133">
        <f t="shared" si="71"/>
        <v>50678.856459666662</v>
      </c>
      <c r="V20" s="131">
        <f>V14-V16</f>
        <v>25131.158956711413</v>
      </c>
      <c r="W20" s="132">
        <f t="shared" ref="W20:X20" si="72">W14-W16</f>
        <v>25547.697502955245</v>
      </c>
      <c r="X20" s="133">
        <f t="shared" si="72"/>
        <v>50678.856459666662</v>
      </c>
      <c r="Y20" s="131">
        <f>Y14-Y16</f>
        <v>25131.158956711413</v>
      </c>
      <c r="Z20" s="132">
        <f t="shared" ref="Z20:AA20" si="73">Z14-Z16</f>
        <v>25547.697502955245</v>
      </c>
      <c r="AA20" s="133">
        <f t="shared" si="73"/>
        <v>50678.856459666662</v>
      </c>
      <c r="AB20" s="131">
        <f>AB14-AB16</f>
        <v>25131.158956711413</v>
      </c>
      <c r="AC20" s="132">
        <f t="shared" ref="AC20:AD20" si="74">AC14-AC16</f>
        <v>25547.697502955245</v>
      </c>
      <c r="AD20" s="133">
        <f t="shared" si="74"/>
        <v>50678.856459666662</v>
      </c>
      <c r="AE20" s="131">
        <f>AE14-AE16</f>
        <v>26294.793438519584</v>
      </c>
      <c r="AF20" s="132">
        <f>AF14-AF16</f>
        <v>26730.61874413041</v>
      </c>
      <c r="AG20" s="133">
        <f t="shared" ref="AG20" si="75">AG14-AG16</f>
        <v>53025.412182649998</v>
      </c>
    </row>
    <row r="21" spans="1:33" ht="30" x14ac:dyDescent="0.25">
      <c r="A21" s="111" t="s">
        <v>105</v>
      </c>
      <c r="B21" s="99" t="s">
        <v>106</v>
      </c>
      <c r="C21" s="116" t="s">
        <v>33</v>
      </c>
      <c r="D21" s="91">
        <f>D22</f>
        <v>1043.8493150684933</v>
      </c>
      <c r="E21" s="92">
        <f t="shared" ref="E21:AG21" si="76">E22</f>
        <v>1061.1506849315067</v>
      </c>
      <c r="F21" s="93">
        <f t="shared" si="76"/>
        <v>2105</v>
      </c>
      <c r="G21" s="91">
        <f>G22</f>
        <v>1043.8493150684933</v>
      </c>
      <c r="H21" s="92">
        <f t="shared" si="76"/>
        <v>1061.1506849315067</v>
      </c>
      <c r="I21" s="93">
        <f t="shared" si="76"/>
        <v>2105</v>
      </c>
      <c r="J21" s="91">
        <f>J22</f>
        <v>1043.8493150684933</v>
      </c>
      <c r="K21" s="92">
        <f t="shared" si="76"/>
        <v>1061.1506849315067</v>
      </c>
      <c r="L21" s="93">
        <f t="shared" si="76"/>
        <v>2105</v>
      </c>
      <c r="M21" s="144">
        <f>M22</f>
        <v>1043.8493150684933</v>
      </c>
      <c r="N21" s="145">
        <f t="shared" si="76"/>
        <v>1061.1506849315067</v>
      </c>
      <c r="O21" s="146">
        <f t="shared" si="76"/>
        <v>2105</v>
      </c>
      <c r="P21" s="91">
        <f>P22</f>
        <v>1043.8493150684933</v>
      </c>
      <c r="Q21" s="92">
        <f t="shared" si="76"/>
        <v>1061.1506849315067</v>
      </c>
      <c r="R21" s="93">
        <f>'[3]Угольные Копи'!$Q$13</f>
        <v>2105</v>
      </c>
      <c r="S21" s="91">
        <f>S22</f>
        <v>1858.469320547945</v>
      </c>
      <c r="T21" s="92">
        <f t="shared" si="76"/>
        <v>1889.2726794520547</v>
      </c>
      <c r="U21" s="93">
        <f t="shared" si="76"/>
        <v>3747.7419999999997</v>
      </c>
      <c r="V21" s="91">
        <f>V22</f>
        <v>1858.469320547945</v>
      </c>
      <c r="W21" s="92">
        <f t="shared" si="76"/>
        <v>1889.2726794520547</v>
      </c>
      <c r="X21" s="93">
        <f t="shared" si="76"/>
        <v>3747.7419999999997</v>
      </c>
      <c r="Y21" s="91">
        <f>Y22</f>
        <v>1858.469320547945</v>
      </c>
      <c r="Z21" s="92">
        <f t="shared" si="76"/>
        <v>1889.2726794520547</v>
      </c>
      <c r="AA21" s="93">
        <f t="shared" si="76"/>
        <v>3747.7419999999997</v>
      </c>
      <c r="AB21" s="91">
        <f>AB22</f>
        <v>1858.469320547945</v>
      </c>
      <c r="AC21" s="92">
        <f t="shared" si="76"/>
        <v>1889.2726794520547</v>
      </c>
      <c r="AD21" s="93">
        <f t="shared" si="76"/>
        <v>3747.7419999999997</v>
      </c>
      <c r="AE21" s="91">
        <f>AE22</f>
        <v>1858.469320547945</v>
      </c>
      <c r="AF21" s="92">
        <f t="shared" si="76"/>
        <v>1889.2726794520547</v>
      </c>
      <c r="AG21" s="93">
        <f>[3]Беринговский!$Q$13</f>
        <v>3747.7419999999997</v>
      </c>
    </row>
    <row r="22" spans="1:33" x14ac:dyDescent="0.25">
      <c r="A22" s="111"/>
      <c r="B22" s="100" t="s">
        <v>107</v>
      </c>
      <c r="C22" s="116" t="s">
        <v>33</v>
      </c>
      <c r="D22" s="91">
        <v>1043.8493150684933</v>
      </c>
      <c r="E22" s="92">
        <v>1061.1506849315067</v>
      </c>
      <c r="F22" s="127">
        <f t="shared" ref="F22" si="77">D22+E22</f>
        <v>2105</v>
      </c>
      <c r="G22" s="91">
        <v>1043.8493150684933</v>
      </c>
      <c r="H22" s="92">
        <v>1061.1506849315067</v>
      </c>
      <c r="I22" s="127">
        <f t="shared" ref="I22" si="78">G22+H22</f>
        <v>2105</v>
      </c>
      <c r="J22" s="91">
        <v>1043.8493150684933</v>
      </c>
      <c r="K22" s="92">
        <v>1061.1506849315067</v>
      </c>
      <c r="L22" s="127">
        <f t="shared" ref="L22" si="79">J22+K22</f>
        <v>2105</v>
      </c>
      <c r="M22" s="144">
        <v>1043.8493150684933</v>
      </c>
      <c r="N22" s="145">
        <v>1061.1506849315067</v>
      </c>
      <c r="O22" s="147">
        <f t="shared" ref="O22" si="80">M22+N22</f>
        <v>2105</v>
      </c>
      <c r="P22" s="91">
        <f>R21*(M22/O22)</f>
        <v>1043.8493150684933</v>
      </c>
      <c r="Q22" s="92">
        <f>R21*(N22/O22)</f>
        <v>1061.1506849315067</v>
      </c>
      <c r="R22" s="127">
        <f t="shared" ref="R22" si="81">P22+Q22</f>
        <v>2105</v>
      </c>
      <c r="S22" s="91">
        <v>1858.469320547945</v>
      </c>
      <c r="T22" s="92">
        <v>1889.2726794520547</v>
      </c>
      <c r="U22" s="127">
        <f t="shared" ref="U22" si="82">S22+T22</f>
        <v>3747.7419999999997</v>
      </c>
      <c r="V22" s="91">
        <v>1858.469320547945</v>
      </c>
      <c r="W22" s="92">
        <v>1889.2726794520547</v>
      </c>
      <c r="X22" s="127">
        <f t="shared" ref="X22" si="83">V22+W22</f>
        <v>3747.7419999999997</v>
      </c>
      <c r="Y22" s="91">
        <v>1858.469320547945</v>
      </c>
      <c r="Z22" s="92">
        <v>1889.2726794520547</v>
      </c>
      <c r="AA22" s="127">
        <f t="shared" ref="AA22" si="84">Y22+Z22</f>
        <v>3747.7419999999997</v>
      </c>
      <c r="AB22" s="91">
        <v>1858.469320547945</v>
      </c>
      <c r="AC22" s="92">
        <v>1889.2726794520547</v>
      </c>
      <c r="AD22" s="127">
        <f t="shared" ref="AD22" si="85">AB22+AC22</f>
        <v>3747.7419999999997</v>
      </c>
      <c r="AE22" s="91">
        <f>AG21*(AB22/AD22)</f>
        <v>1858.469320547945</v>
      </c>
      <c r="AF22" s="92">
        <f>AG21*(AC22/AD22)</f>
        <v>1889.2726794520547</v>
      </c>
      <c r="AG22" s="127">
        <f t="shared" ref="AG22" si="86">AE22+AF22</f>
        <v>3747.7419999999997</v>
      </c>
    </row>
    <row r="23" spans="1:33" x14ac:dyDescent="0.25">
      <c r="A23" s="112" t="s">
        <v>108</v>
      </c>
      <c r="B23" s="103" t="s">
        <v>109</v>
      </c>
      <c r="C23" s="116" t="s">
        <v>33</v>
      </c>
      <c r="D23" s="94">
        <f>D20-D21</f>
        <v>24347.709320917813</v>
      </c>
      <c r="E23" s="95">
        <f t="shared" ref="E23:F23" si="87">E20-E21</f>
        <v>24751.262514082198</v>
      </c>
      <c r="F23" s="96">
        <f t="shared" si="87"/>
        <v>49098.971835000011</v>
      </c>
      <c r="G23" s="94">
        <f>G20-G21</f>
        <v>24347.709320917813</v>
      </c>
      <c r="H23" s="95">
        <f t="shared" ref="H23:I23" si="88">H20-H21</f>
        <v>24751.262514082198</v>
      </c>
      <c r="I23" s="96">
        <f t="shared" si="88"/>
        <v>49098.971835000011</v>
      </c>
      <c r="J23" s="94">
        <f>J20-J21</f>
        <v>24347.709320917813</v>
      </c>
      <c r="K23" s="95">
        <f t="shared" ref="K23:L23" si="89">K20-K21</f>
        <v>24751.262514082198</v>
      </c>
      <c r="L23" s="96">
        <f t="shared" si="89"/>
        <v>49098.971835000011</v>
      </c>
      <c r="M23" s="148">
        <f>M20-M21</f>
        <v>24347.709320917813</v>
      </c>
      <c r="N23" s="149">
        <f t="shared" ref="N23:O23" si="90">N20-N21</f>
        <v>24751.262514082198</v>
      </c>
      <c r="O23" s="150">
        <f t="shared" si="90"/>
        <v>49098.971835000011</v>
      </c>
      <c r="P23" s="94">
        <f>P20-P21</f>
        <v>25565.094786963702</v>
      </c>
      <c r="Q23" s="95">
        <f t="shared" ref="Q23:R23" si="91">Q20-Q21</f>
        <v>25988.825639786308</v>
      </c>
      <c r="R23" s="96">
        <f t="shared" si="91"/>
        <v>51553.920426749995</v>
      </c>
      <c r="S23" s="94">
        <f>S20-S21</f>
        <v>23272.689636163468</v>
      </c>
      <c r="T23" s="95">
        <f t="shared" ref="T23:U23" si="92">T20-T21</f>
        <v>23658.424823503192</v>
      </c>
      <c r="U23" s="96">
        <f t="shared" si="92"/>
        <v>46931.114459666664</v>
      </c>
      <c r="V23" s="94">
        <f>V20-V21</f>
        <v>23272.689636163468</v>
      </c>
      <c r="W23" s="95">
        <f t="shared" ref="W23:X23" si="93">W20-W21</f>
        <v>23658.424823503192</v>
      </c>
      <c r="X23" s="96">
        <f t="shared" si="93"/>
        <v>46931.114459666664</v>
      </c>
      <c r="Y23" s="94">
        <f>Y20-Y21</f>
        <v>23272.689636163468</v>
      </c>
      <c r="Z23" s="95">
        <f t="shared" ref="Z23:AA23" si="94">Z20-Z21</f>
        <v>23658.424823503192</v>
      </c>
      <c r="AA23" s="96">
        <f t="shared" si="94"/>
        <v>46931.114459666664</v>
      </c>
      <c r="AB23" s="94">
        <f>AB20-AB21</f>
        <v>23272.689636163468</v>
      </c>
      <c r="AC23" s="95">
        <f t="shared" ref="AC23:AD23" si="95">AC20-AC21</f>
        <v>23658.424823503192</v>
      </c>
      <c r="AD23" s="96">
        <f t="shared" si="95"/>
        <v>46931.114459666664</v>
      </c>
      <c r="AE23" s="94">
        <f>AE20-AE21</f>
        <v>24436.324117971639</v>
      </c>
      <c r="AF23" s="95">
        <f t="shared" ref="AF23:AG23" si="96">AF20-AF21</f>
        <v>24841.346064678357</v>
      </c>
      <c r="AG23" s="96">
        <f t="shared" si="96"/>
        <v>49277.670182649999</v>
      </c>
    </row>
    <row r="24" spans="1:33" x14ac:dyDescent="0.25">
      <c r="A24" s="113" t="s">
        <v>110</v>
      </c>
      <c r="B24" s="104" t="s">
        <v>83</v>
      </c>
      <c r="C24" s="116" t="s">
        <v>33</v>
      </c>
      <c r="D24" s="91">
        <f t="shared" ref="D24:AG24" si="97">D25+D28</f>
        <v>19538.699273014616</v>
      </c>
      <c r="E24" s="92">
        <f t="shared" si="97"/>
        <v>19862.545117318725</v>
      </c>
      <c r="F24" s="93">
        <f t="shared" si="97"/>
        <v>39401.244390333341</v>
      </c>
      <c r="G24" s="91">
        <f t="shared" si="97"/>
        <v>19538.699273014616</v>
      </c>
      <c r="H24" s="92">
        <f t="shared" si="97"/>
        <v>19862.545117318725</v>
      </c>
      <c r="I24" s="93">
        <f t="shared" si="97"/>
        <v>39401.244390333341</v>
      </c>
      <c r="J24" s="91">
        <f t="shared" si="97"/>
        <v>19538.699273014616</v>
      </c>
      <c r="K24" s="92">
        <f t="shared" si="97"/>
        <v>19862.545117318725</v>
      </c>
      <c r="L24" s="93">
        <f t="shared" si="97"/>
        <v>39401.244390333341</v>
      </c>
      <c r="M24" s="144">
        <f t="shared" si="97"/>
        <v>19538.699273014616</v>
      </c>
      <c r="N24" s="145">
        <f t="shared" si="97"/>
        <v>19862.545117318725</v>
      </c>
      <c r="O24" s="146">
        <f t="shared" si="97"/>
        <v>39401.244390333341</v>
      </c>
      <c r="P24" s="91">
        <f t="shared" si="97"/>
        <v>20515.634236665344</v>
      </c>
      <c r="Q24" s="92">
        <f t="shared" si="97"/>
        <v>20855.672373184661</v>
      </c>
      <c r="R24" s="93">
        <f t="shared" si="97"/>
        <v>41371.306609849998</v>
      </c>
      <c r="S24" s="91">
        <f t="shared" si="97"/>
        <v>19323.962466806388</v>
      </c>
      <c r="T24" s="92">
        <f t="shared" si="97"/>
        <v>19644.249137526938</v>
      </c>
      <c r="U24" s="93">
        <f t="shared" si="97"/>
        <v>38968.21160433333</v>
      </c>
      <c r="V24" s="91">
        <f t="shared" si="97"/>
        <v>19323.962466806388</v>
      </c>
      <c r="W24" s="92">
        <f t="shared" si="97"/>
        <v>19644.249137526938</v>
      </c>
      <c r="X24" s="93">
        <f t="shared" si="97"/>
        <v>38968.21160433333</v>
      </c>
      <c r="Y24" s="91">
        <f t="shared" si="97"/>
        <v>19323.962466806388</v>
      </c>
      <c r="Z24" s="92">
        <f t="shared" si="97"/>
        <v>19644.249137526938</v>
      </c>
      <c r="AA24" s="93">
        <f t="shared" si="97"/>
        <v>38968.21160433333</v>
      </c>
      <c r="AB24" s="91">
        <f t="shared" si="97"/>
        <v>19323.962466806388</v>
      </c>
      <c r="AC24" s="92">
        <f t="shared" si="97"/>
        <v>19644.249137526938</v>
      </c>
      <c r="AD24" s="93">
        <f t="shared" si="97"/>
        <v>38968.21160433333</v>
      </c>
      <c r="AE24" s="91">
        <f t="shared" ref="AE24:AG24" si="98">AE25+AE28</f>
        <v>20290.160590146708</v>
      </c>
      <c r="AF24" s="92">
        <f t="shared" si="98"/>
        <v>20626.461594403288</v>
      </c>
      <c r="AG24" s="93">
        <f t="shared" si="98"/>
        <v>40916.622184549997</v>
      </c>
    </row>
    <row r="25" spans="1:33" x14ac:dyDescent="0.25">
      <c r="A25" s="113"/>
      <c r="B25" s="105" t="s">
        <v>84</v>
      </c>
      <c r="C25" s="116" t="s">
        <v>33</v>
      </c>
      <c r="D25" s="91">
        <f t="shared" ref="D25:AG25" si="99">D26+D27</f>
        <v>19538.699273014616</v>
      </c>
      <c r="E25" s="92">
        <f t="shared" si="99"/>
        <v>19862.545117318725</v>
      </c>
      <c r="F25" s="93">
        <f t="shared" si="99"/>
        <v>39401.244390333341</v>
      </c>
      <c r="G25" s="91">
        <f t="shared" si="99"/>
        <v>19538.699273014616</v>
      </c>
      <c r="H25" s="92">
        <f t="shared" si="99"/>
        <v>19862.545117318725</v>
      </c>
      <c r="I25" s="93">
        <f t="shared" si="99"/>
        <v>39401.244390333341</v>
      </c>
      <c r="J25" s="91">
        <f t="shared" si="99"/>
        <v>19538.699273014616</v>
      </c>
      <c r="K25" s="92">
        <f t="shared" si="99"/>
        <v>19862.545117318725</v>
      </c>
      <c r="L25" s="93">
        <f t="shared" si="99"/>
        <v>39401.244390333341</v>
      </c>
      <c r="M25" s="144">
        <f t="shared" si="99"/>
        <v>19538.699273014616</v>
      </c>
      <c r="N25" s="145">
        <f t="shared" si="99"/>
        <v>19862.545117318725</v>
      </c>
      <c r="O25" s="146">
        <f t="shared" si="99"/>
        <v>39401.244390333341</v>
      </c>
      <c r="P25" s="91">
        <f>'[3]Угольные Копи'!$Q$17*(M25/O25)</f>
        <v>20515.634236665344</v>
      </c>
      <c r="Q25" s="92">
        <f>'[3]Угольные Копи'!$Q$17*(N25/O25)</f>
        <v>20855.672373184661</v>
      </c>
      <c r="R25" s="93">
        <f t="shared" si="99"/>
        <v>41371.306609849998</v>
      </c>
      <c r="S25" s="91">
        <f t="shared" si="99"/>
        <v>19323.962466806388</v>
      </c>
      <c r="T25" s="92">
        <f t="shared" si="99"/>
        <v>19644.249137526938</v>
      </c>
      <c r="U25" s="93">
        <f t="shared" si="99"/>
        <v>38968.21160433333</v>
      </c>
      <c r="V25" s="91">
        <f t="shared" si="99"/>
        <v>19323.962466806388</v>
      </c>
      <c r="W25" s="92">
        <f t="shared" si="99"/>
        <v>19644.249137526938</v>
      </c>
      <c r="X25" s="93">
        <f t="shared" si="99"/>
        <v>38968.21160433333</v>
      </c>
      <c r="Y25" s="91">
        <f t="shared" si="99"/>
        <v>19323.962466806388</v>
      </c>
      <c r="Z25" s="92">
        <f t="shared" si="99"/>
        <v>19644.249137526938</v>
      </c>
      <c r="AA25" s="93">
        <f t="shared" si="99"/>
        <v>38968.21160433333</v>
      </c>
      <c r="AB25" s="91">
        <f t="shared" si="99"/>
        <v>19323.962466806388</v>
      </c>
      <c r="AC25" s="92">
        <f t="shared" si="99"/>
        <v>19644.249137526938</v>
      </c>
      <c r="AD25" s="93">
        <f t="shared" si="99"/>
        <v>38968.21160433333</v>
      </c>
      <c r="AE25" s="91">
        <f>[3]Беринговский!$Q$17*(AB25/AD25)</f>
        <v>20290.160590146708</v>
      </c>
      <c r="AF25" s="92">
        <f>[3]Беринговский!$Q$17*(AC25/AD25)</f>
        <v>20626.461594403288</v>
      </c>
      <c r="AG25" s="93">
        <f t="shared" ref="AG25" si="100">AG26+AG27</f>
        <v>40916.622184549997</v>
      </c>
    </row>
    <row r="26" spans="1:33" x14ac:dyDescent="0.25">
      <c r="A26" s="113"/>
      <c r="B26" s="106" t="s">
        <v>85</v>
      </c>
      <c r="C26" s="116" t="s">
        <v>33</v>
      </c>
      <c r="D26" s="91">
        <v>7744.7175003085495</v>
      </c>
      <c r="E26" s="92">
        <v>6312.2933360589532</v>
      </c>
      <c r="F26" s="127">
        <f t="shared" ref="F26:F27" si="101">D26+E26</f>
        <v>14057.010836367503</v>
      </c>
      <c r="G26" s="91">
        <v>7744.7175003085495</v>
      </c>
      <c r="H26" s="92">
        <v>6312.2933360589532</v>
      </c>
      <c r="I26" s="127">
        <f t="shared" ref="I26:I27" si="102">G26+H26</f>
        <v>14057.010836367503</v>
      </c>
      <c r="J26" s="91">
        <v>7744.7175003085495</v>
      </c>
      <c r="K26" s="92">
        <v>6312.2933360589532</v>
      </c>
      <c r="L26" s="127">
        <f t="shared" ref="L26:L27" si="103">J26+K26</f>
        <v>14057.010836367503</v>
      </c>
      <c r="M26" s="144">
        <v>7744.7175003085495</v>
      </c>
      <c r="N26" s="145">
        <v>6312.2933360589532</v>
      </c>
      <c r="O26" s="147">
        <f t="shared" ref="O26:O27" si="104">M26+N26</f>
        <v>14057.010836367503</v>
      </c>
      <c r="P26" s="91">
        <f>P25*(M26/M25)</f>
        <v>8131.9533753239766</v>
      </c>
      <c r="Q26" s="92">
        <f>Q25*(N26/N25)</f>
        <v>6627.908002861901</v>
      </c>
      <c r="R26" s="127">
        <f t="shared" ref="R26:R27" si="105">P26+Q26</f>
        <v>14759.861378185877</v>
      </c>
      <c r="S26" s="91">
        <v>3857.9247834192311</v>
      </c>
      <c r="T26" s="92">
        <v>4680.7566716261526</v>
      </c>
      <c r="U26" s="127">
        <f t="shared" ref="U26:U27" si="106">S26+T26</f>
        <v>8538.6814550453837</v>
      </c>
      <c r="V26" s="91">
        <v>3857.9247834192311</v>
      </c>
      <c r="W26" s="92">
        <v>4680.7566716261526</v>
      </c>
      <c r="X26" s="127">
        <f t="shared" ref="X26:X27" si="107">V26+W26</f>
        <v>8538.6814550453837</v>
      </c>
      <c r="Y26" s="91">
        <v>3857.9247834192311</v>
      </c>
      <c r="Z26" s="92">
        <v>4680.7566716261526</v>
      </c>
      <c r="AA26" s="127">
        <f t="shared" ref="AA26:AA27" si="108">Y26+Z26</f>
        <v>8538.6814550453837</v>
      </c>
      <c r="AB26" s="91">
        <v>3857.9247834192311</v>
      </c>
      <c r="AC26" s="92">
        <v>4680.7566716261526</v>
      </c>
      <c r="AD26" s="127">
        <f t="shared" ref="AD26:AD27" si="109">AB26+AC26</f>
        <v>8538.6814550453837</v>
      </c>
      <c r="AE26" s="91">
        <f>AE25*(AB26/AB25)</f>
        <v>4050.8210225901926</v>
      </c>
      <c r="AF26" s="92">
        <f>AF25*(AC26/AC25)</f>
        <v>4914.794505207461</v>
      </c>
      <c r="AG26" s="127">
        <f t="shared" ref="AG26:AG27" si="110">AE26+AF26</f>
        <v>8965.6155277976541</v>
      </c>
    </row>
    <row r="27" spans="1:33" x14ac:dyDescent="0.25">
      <c r="A27" s="113"/>
      <c r="B27" s="106" t="s">
        <v>86</v>
      </c>
      <c r="C27" s="116" t="s">
        <v>33</v>
      </c>
      <c r="D27" s="91">
        <v>11793.981772706067</v>
      </c>
      <c r="E27" s="92">
        <v>13550.251781259771</v>
      </c>
      <c r="F27" s="127">
        <f t="shared" si="101"/>
        <v>25344.233553965838</v>
      </c>
      <c r="G27" s="91">
        <v>11793.981772706067</v>
      </c>
      <c r="H27" s="92">
        <v>13550.251781259771</v>
      </c>
      <c r="I27" s="127">
        <f t="shared" si="102"/>
        <v>25344.233553965838</v>
      </c>
      <c r="J27" s="91">
        <v>11793.981772706067</v>
      </c>
      <c r="K27" s="92">
        <v>13550.251781259771</v>
      </c>
      <c r="L27" s="127">
        <f t="shared" si="103"/>
        <v>25344.233553965838</v>
      </c>
      <c r="M27" s="144">
        <v>11793.981772706067</v>
      </c>
      <c r="N27" s="145">
        <v>13550.251781259771</v>
      </c>
      <c r="O27" s="147">
        <f t="shared" si="104"/>
        <v>25344.233553965838</v>
      </c>
      <c r="P27" s="91">
        <f>P25*(M27/M25)</f>
        <v>12383.680861341369</v>
      </c>
      <c r="Q27" s="92">
        <f>Q25*(N27/N25)</f>
        <v>14227.764370322759</v>
      </c>
      <c r="R27" s="127">
        <f t="shared" si="105"/>
        <v>26611.445231664125</v>
      </c>
      <c r="S27" s="91">
        <v>15466.037683387158</v>
      </c>
      <c r="T27" s="92">
        <v>14963.492465900787</v>
      </c>
      <c r="U27" s="127">
        <f t="shared" si="106"/>
        <v>30429.530149287944</v>
      </c>
      <c r="V27" s="91">
        <v>15466.037683387158</v>
      </c>
      <c r="W27" s="92">
        <v>14963.492465900787</v>
      </c>
      <c r="X27" s="127">
        <f t="shared" si="107"/>
        <v>30429.530149287944</v>
      </c>
      <c r="Y27" s="91">
        <v>15466.037683387158</v>
      </c>
      <c r="Z27" s="92">
        <v>14963.492465900787</v>
      </c>
      <c r="AA27" s="127">
        <f t="shared" si="108"/>
        <v>30429.530149287944</v>
      </c>
      <c r="AB27" s="91">
        <v>15466.037683387158</v>
      </c>
      <c r="AC27" s="92">
        <v>14963.492465900787</v>
      </c>
      <c r="AD27" s="127">
        <f t="shared" si="109"/>
        <v>30429.530149287944</v>
      </c>
      <c r="AE27" s="91">
        <f>AE25*(AB27/AB25)</f>
        <v>16239.339567556515</v>
      </c>
      <c r="AF27" s="92">
        <f>AF25*(AC27/AC25)</f>
        <v>15711.667089195829</v>
      </c>
      <c r="AG27" s="127">
        <f t="shared" si="110"/>
        <v>31951.006656752346</v>
      </c>
    </row>
    <row r="28" spans="1:33" x14ac:dyDescent="0.25">
      <c r="A28" s="113"/>
      <c r="B28" s="105" t="s">
        <v>87</v>
      </c>
      <c r="C28" s="116" t="s">
        <v>33</v>
      </c>
      <c r="D28" s="91"/>
      <c r="E28" s="92"/>
      <c r="F28" s="93"/>
      <c r="G28" s="91"/>
      <c r="H28" s="92"/>
      <c r="I28" s="93"/>
      <c r="J28" s="91"/>
      <c r="K28" s="92"/>
      <c r="L28" s="93"/>
      <c r="M28" s="144"/>
      <c r="N28" s="145"/>
      <c r="O28" s="146"/>
      <c r="P28" s="91"/>
      <c r="Q28" s="92"/>
      <c r="R28" s="93"/>
      <c r="S28" s="91"/>
      <c r="T28" s="92"/>
      <c r="U28" s="93"/>
      <c r="V28" s="91"/>
      <c r="W28" s="92"/>
      <c r="X28" s="93"/>
      <c r="Y28" s="91"/>
      <c r="Z28" s="92"/>
      <c r="AA28" s="93"/>
      <c r="AB28" s="91"/>
      <c r="AC28" s="92"/>
      <c r="AD28" s="93"/>
      <c r="AE28" s="91"/>
      <c r="AF28" s="92"/>
      <c r="AG28" s="93"/>
    </row>
    <row r="29" spans="1:33" x14ac:dyDescent="0.25">
      <c r="A29" s="113"/>
      <c r="B29" s="106" t="s">
        <v>85</v>
      </c>
      <c r="C29" s="116" t="s">
        <v>33</v>
      </c>
      <c r="D29" s="91"/>
      <c r="E29" s="92"/>
      <c r="F29" s="93"/>
      <c r="G29" s="91"/>
      <c r="H29" s="92"/>
      <c r="I29" s="93"/>
      <c r="J29" s="91"/>
      <c r="K29" s="92"/>
      <c r="L29" s="93"/>
      <c r="M29" s="144"/>
      <c r="N29" s="145"/>
      <c r="O29" s="146"/>
      <c r="P29" s="91"/>
      <c r="Q29" s="92"/>
      <c r="R29" s="93"/>
      <c r="S29" s="91"/>
      <c r="T29" s="92"/>
      <c r="U29" s="93"/>
      <c r="V29" s="91"/>
      <c r="W29" s="92"/>
      <c r="X29" s="93"/>
      <c r="Y29" s="91"/>
      <c r="Z29" s="92"/>
      <c r="AA29" s="93"/>
      <c r="AB29" s="91"/>
      <c r="AC29" s="92"/>
      <c r="AD29" s="93"/>
      <c r="AE29" s="91"/>
      <c r="AF29" s="92"/>
      <c r="AG29" s="93"/>
    </row>
    <row r="30" spans="1:33" x14ac:dyDescent="0.25">
      <c r="A30" s="113"/>
      <c r="B30" s="106" t="s">
        <v>86</v>
      </c>
      <c r="C30" s="116" t="s">
        <v>33</v>
      </c>
      <c r="D30" s="91"/>
      <c r="E30" s="92"/>
      <c r="F30" s="93"/>
      <c r="G30" s="91"/>
      <c r="H30" s="92"/>
      <c r="I30" s="93"/>
      <c r="J30" s="91"/>
      <c r="K30" s="92"/>
      <c r="L30" s="93"/>
      <c r="M30" s="144"/>
      <c r="N30" s="145"/>
      <c r="O30" s="146"/>
      <c r="P30" s="91"/>
      <c r="Q30" s="92"/>
      <c r="R30" s="93"/>
      <c r="S30" s="91"/>
      <c r="T30" s="92"/>
      <c r="U30" s="93"/>
      <c r="V30" s="91"/>
      <c r="W30" s="92"/>
      <c r="X30" s="93"/>
      <c r="Y30" s="91"/>
      <c r="Z30" s="92"/>
      <c r="AA30" s="93"/>
      <c r="AB30" s="91"/>
      <c r="AC30" s="92"/>
      <c r="AD30" s="93"/>
      <c r="AE30" s="91"/>
      <c r="AF30" s="92"/>
      <c r="AG30" s="93"/>
    </row>
    <row r="31" spans="1:33" x14ac:dyDescent="0.25">
      <c r="A31" s="113" t="s">
        <v>111</v>
      </c>
      <c r="B31" s="107" t="s">
        <v>88</v>
      </c>
      <c r="C31" s="116" t="s">
        <v>33</v>
      </c>
      <c r="D31" s="91">
        <f t="shared" ref="D31:AG31" si="111">D32+D33</f>
        <v>3525.6540944785393</v>
      </c>
      <c r="E31" s="92">
        <f t="shared" si="111"/>
        <v>3584.090350188128</v>
      </c>
      <c r="F31" s="93">
        <f t="shared" si="111"/>
        <v>7109.7444446666668</v>
      </c>
      <c r="G31" s="91">
        <f t="shared" si="111"/>
        <v>3525.6540944785393</v>
      </c>
      <c r="H31" s="92">
        <f t="shared" si="111"/>
        <v>3584.090350188128</v>
      </c>
      <c r="I31" s="93">
        <f t="shared" si="111"/>
        <v>7109.7444446666668</v>
      </c>
      <c r="J31" s="91">
        <f t="shared" si="111"/>
        <v>3525.6540944785393</v>
      </c>
      <c r="K31" s="92">
        <f t="shared" si="111"/>
        <v>3584.090350188128</v>
      </c>
      <c r="L31" s="93">
        <f t="shared" si="111"/>
        <v>7109.7444446666668</v>
      </c>
      <c r="M31" s="144">
        <f t="shared" si="111"/>
        <v>3525.6540944785393</v>
      </c>
      <c r="N31" s="145">
        <f t="shared" si="111"/>
        <v>3584.090350188128</v>
      </c>
      <c r="O31" s="146">
        <f t="shared" si="111"/>
        <v>7109.7444446666668</v>
      </c>
      <c r="P31" s="91">
        <f>'[3]Угольные Копи'!$Q$19*(M31/O31)</f>
        <v>3701.9367992024663</v>
      </c>
      <c r="Q31" s="92">
        <f>'[3]Угольные Копи'!$Q$19*(N31/O31)</f>
        <v>3763.2948676975348</v>
      </c>
      <c r="R31" s="93">
        <f>P31+Q31</f>
        <v>7465.2316669000011</v>
      </c>
      <c r="S31" s="91">
        <f t="shared" si="111"/>
        <v>2421.9498533753435</v>
      </c>
      <c r="T31" s="92">
        <f t="shared" si="111"/>
        <v>2462.0926686246571</v>
      </c>
      <c r="U31" s="93">
        <f t="shared" si="111"/>
        <v>4884.0425220000006</v>
      </c>
      <c r="V31" s="91">
        <f t="shared" si="111"/>
        <v>2421.9498533753435</v>
      </c>
      <c r="W31" s="92">
        <f t="shared" si="111"/>
        <v>2462.0926686246571</v>
      </c>
      <c r="X31" s="93">
        <f t="shared" si="111"/>
        <v>4884.0425220000006</v>
      </c>
      <c r="Y31" s="91">
        <f t="shared" si="111"/>
        <v>2421.9498533753435</v>
      </c>
      <c r="Z31" s="92">
        <f t="shared" si="111"/>
        <v>2462.0926686246571</v>
      </c>
      <c r="AA31" s="93">
        <f t="shared" si="111"/>
        <v>4884.0425220000006</v>
      </c>
      <c r="AB31" s="91">
        <f t="shared" si="111"/>
        <v>2421.9498533753435</v>
      </c>
      <c r="AC31" s="92">
        <f t="shared" si="111"/>
        <v>2462.0926686246571</v>
      </c>
      <c r="AD31" s="93">
        <f t="shared" si="111"/>
        <v>4884.0425220000006</v>
      </c>
      <c r="AE31" s="91">
        <f>[3]Беринговский!$Q$19*(AB31/AD31)</f>
        <v>2543.0473460441108</v>
      </c>
      <c r="AF31" s="92">
        <f>[3]Беринговский!$Q$19*(AC31/AD31)</f>
        <v>2585.1973020558898</v>
      </c>
      <c r="AG31" s="93">
        <f>AE31+AF31</f>
        <v>5128.2446481000006</v>
      </c>
    </row>
    <row r="32" spans="1:33" x14ac:dyDescent="0.25">
      <c r="A32" s="113"/>
      <c r="B32" s="106" t="s">
        <v>85</v>
      </c>
      <c r="C32" s="116" t="s">
        <v>33</v>
      </c>
      <c r="D32" s="91">
        <v>1084.1892469214779</v>
      </c>
      <c r="E32" s="92">
        <v>902.64321272810366</v>
      </c>
      <c r="F32" s="127">
        <f t="shared" ref="F32:F33" si="112">D32+E32</f>
        <v>1986.8324596495816</v>
      </c>
      <c r="G32" s="91">
        <v>1084.1892469214779</v>
      </c>
      <c r="H32" s="92">
        <v>902.64321272810366</v>
      </c>
      <c r="I32" s="127">
        <f t="shared" ref="I32:I33" si="113">G32+H32</f>
        <v>1986.8324596495816</v>
      </c>
      <c r="J32" s="91">
        <v>1084.1892469214779</v>
      </c>
      <c r="K32" s="92">
        <v>902.64321272810366</v>
      </c>
      <c r="L32" s="127">
        <f t="shared" ref="L32:L33" si="114">J32+K32</f>
        <v>1986.8324596495816</v>
      </c>
      <c r="M32" s="144">
        <v>1084.1892469214779</v>
      </c>
      <c r="N32" s="145">
        <v>902.64321272810366</v>
      </c>
      <c r="O32" s="147">
        <f t="shared" ref="O32:O33" si="115">M32+N32</f>
        <v>1986.8324596495816</v>
      </c>
      <c r="P32" s="91">
        <f>P31*(M32/M31)</f>
        <v>1138.3987092675518</v>
      </c>
      <c r="Q32" s="92">
        <f>Q31*(N32/N31)</f>
        <v>947.77537336450882</v>
      </c>
      <c r="R32" s="127">
        <f>P32+Q32</f>
        <v>2086.1740826320606</v>
      </c>
      <c r="S32" s="91">
        <v>2381.6524462690936</v>
      </c>
      <c r="T32" s="92">
        <v>2428.6388809937284</v>
      </c>
      <c r="U32" s="127">
        <f t="shared" ref="U32:U33" si="116">S32+T32</f>
        <v>4810.2913272628221</v>
      </c>
      <c r="V32" s="91">
        <v>2381.6524462690936</v>
      </c>
      <c r="W32" s="92">
        <v>2428.6388809937284</v>
      </c>
      <c r="X32" s="127">
        <f t="shared" ref="X32:X33" si="117">V32+W32</f>
        <v>4810.2913272628221</v>
      </c>
      <c r="Y32" s="91">
        <v>2381.6524462690936</v>
      </c>
      <c r="Z32" s="92">
        <v>2428.6388809937284</v>
      </c>
      <c r="AA32" s="127">
        <f t="shared" ref="AA32:AA33" si="118">Y32+Z32</f>
        <v>4810.2913272628221</v>
      </c>
      <c r="AB32" s="91">
        <v>2381.6524462690936</v>
      </c>
      <c r="AC32" s="92">
        <v>2428.6388809937284</v>
      </c>
      <c r="AD32" s="127">
        <f t="shared" ref="AD32:AD33" si="119">AB32+AC32</f>
        <v>4810.2913272628221</v>
      </c>
      <c r="AE32" s="91">
        <f>AE31*(AB32/AB31)</f>
        <v>2500.7350685825481</v>
      </c>
      <c r="AF32" s="92">
        <f>AF31*(AC32/AC31)</f>
        <v>2550.070825043415</v>
      </c>
      <c r="AG32" s="127">
        <f>AE32+AF32</f>
        <v>5050.8058936259631</v>
      </c>
    </row>
    <row r="33" spans="1:33" x14ac:dyDescent="0.25">
      <c r="A33" s="113"/>
      <c r="B33" s="108" t="s">
        <v>89</v>
      </c>
      <c r="C33" s="116" t="s">
        <v>33</v>
      </c>
      <c r="D33" s="91">
        <v>2441.4648475570611</v>
      </c>
      <c r="E33" s="92">
        <v>2681.4471374600244</v>
      </c>
      <c r="F33" s="127">
        <f t="shared" si="112"/>
        <v>5122.9119850170855</v>
      </c>
      <c r="G33" s="91">
        <v>2441.4648475570611</v>
      </c>
      <c r="H33" s="92">
        <v>2681.4471374600244</v>
      </c>
      <c r="I33" s="127">
        <f t="shared" si="113"/>
        <v>5122.9119850170855</v>
      </c>
      <c r="J33" s="91">
        <v>2441.4648475570611</v>
      </c>
      <c r="K33" s="92">
        <v>2681.4471374600244</v>
      </c>
      <c r="L33" s="127">
        <f t="shared" si="114"/>
        <v>5122.9119850170855</v>
      </c>
      <c r="M33" s="144">
        <v>2441.4648475570611</v>
      </c>
      <c r="N33" s="145">
        <v>2681.4471374600244</v>
      </c>
      <c r="O33" s="147">
        <f t="shared" si="115"/>
        <v>5122.9119850170855</v>
      </c>
      <c r="P33" s="91">
        <f>P31*(M33/M31)</f>
        <v>2563.5380899349143</v>
      </c>
      <c r="Q33" s="92">
        <f>Q31*(N33/N31)</f>
        <v>2815.5194943330257</v>
      </c>
      <c r="R33" s="127">
        <f>P33+Q33</f>
        <v>5379.05758426794</v>
      </c>
      <c r="S33" s="91">
        <v>40.297407106249743</v>
      </c>
      <c r="T33" s="92">
        <v>33.453787630928851</v>
      </c>
      <c r="U33" s="127">
        <f t="shared" si="116"/>
        <v>73.751194737178594</v>
      </c>
      <c r="V33" s="91">
        <v>40.297407106249743</v>
      </c>
      <c r="W33" s="92">
        <v>33.453787630928851</v>
      </c>
      <c r="X33" s="127">
        <f t="shared" si="117"/>
        <v>73.751194737178594</v>
      </c>
      <c r="Y33" s="91">
        <v>40.297407106249743</v>
      </c>
      <c r="Z33" s="92">
        <v>33.453787630928851</v>
      </c>
      <c r="AA33" s="127">
        <f t="shared" si="118"/>
        <v>73.751194737178594</v>
      </c>
      <c r="AB33" s="91">
        <v>40.297407106249743</v>
      </c>
      <c r="AC33" s="92">
        <v>33.453787630928851</v>
      </c>
      <c r="AD33" s="127">
        <f t="shared" si="119"/>
        <v>73.751194737178594</v>
      </c>
      <c r="AE33" s="91">
        <f>AE31*(AB33/AB31)</f>
        <v>42.312277461562232</v>
      </c>
      <c r="AF33" s="92">
        <f>AF31*(AC33/AC31)</f>
        <v>35.126477012475291</v>
      </c>
      <c r="AG33" s="127">
        <f>AE33+AF33</f>
        <v>77.438754474037523</v>
      </c>
    </row>
    <row r="34" spans="1:33" x14ac:dyDescent="0.25">
      <c r="A34" s="113" t="s">
        <v>112</v>
      </c>
      <c r="B34" s="107" t="s">
        <v>0</v>
      </c>
      <c r="C34" s="116" t="s">
        <v>33</v>
      </c>
      <c r="D34" s="91">
        <f t="shared" ref="D34:AG34" si="120">D35+D36</f>
        <v>1283.3559534246576</v>
      </c>
      <c r="E34" s="92">
        <f t="shared" si="120"/>
        <v>1304.6270465753428</v>
      </c>
      <c r="F34" s="93">
        <f t="shared" si="120"/>
        <v>2587.9830000000002</v>
      </c>
      <c r="G34" s="91">
        <f t="shared" si="120"/>
        <v>1283.3559534246576</v>
      </c>
      <c r="H34" s="92">
        <f t="shared" si="120"/>
        <v>1304.6270465753428</v>
      </c>
      <c r="I34" s="93">
        <f t="shared" si="120"/>
        <v>2587.9830000000002</v>
      </c>
      <c r="J34" s="91">
        <f t="shared" si="120"/>
        <v>1283.3559534246576</v>
      </c>
      <c r="K34" s="92">
        <f t="shared" si="120"/>
        <v>1304.6270465753428</v>
      </c>
      <c r="L34" s="93">
        <f t="shared" si="120"/>
        <v>2587.9830000000002</v>
      </c>
      <c r="M34" s="144">
        <f t="shared" si="120"/>
        <v>1283.3559534246576</v>
      </c>
      <c r="N34" s="145">
        <f t="shared" si="120"/>
        <v>1304.6270465753428</v>
      </c>
      <c r="O34" s="146">
        <f t="shared" si="120"/>
        <v>2587.9830000000002</v>
      </c>
      <c r="P34" s="91">
        <f>'[3]Угольные Копи'!$Q$20*(M34/O34)</f>
        <v>1347.5237510958907</v>
      </c>
      <c r="Q34" s="92">
        <f>'[3]Угольные Копи'!$Q$20*(N34/O34)</f>
        <v>1369.8583989041099</v>
      </c>
      <c r="R34" s="93">
        <f>R35+R36</f>
        <v>2717.3821500000004</v>
      </c>
      <c r="S34" s="91">
        <f t="shared" si="120"/>
        <v>1526.7773159817352</v>
      </c>
      <c r="T34" s="92">
        <f t="shared" si="120"/>
        <v>1552.0830173515983</v>
      </c>
      <c r="U34" s="93">
        <f t="shared" si="120"/>
        <v>3078.8603333333335</v>
      </c>
      <c r="V34" s="91">
        <f t="shared" si="120"/>
        <v>1526.7773159817352</v>
      </c>
      <c r="W34" s="92">
        <f t="shared" si="120"/>
        <v>1552.0830173515983</v>
      </c>
      <c r="X34" s="93">
        <f t="shared" si="120"/>
        <v>3078.8603333333335</v>
      </c>
      <c r="Y34" s="91">
        <f t="shared" si="120"/>
        <v>1526.7773159817352</v>
      </c>
      <c r="Z34" s="92">
        <f t="shared" si="120"/>
        <v>1552.0830173515983</v>
      </c>
      <c r="AA34" s="93">
        <f t="shared" si="120"/>
        <v>3078.8603333333335</v>
      </c>
      <c r="AB34" s="91">
        <f t="shared" si="120"/>
        <v>1526.7773159817352</v>
      </c>
      <c r="AC34" s="92">
        <f t="shared" si="120"/>
        <v>1552.0830173515983</v>
      </c>
      <c r="AD34" s="93">
        <f t="shared" si="120"/>
        <v>3078.8603333333335</v>
      </c>
      <c r="AE34" s="91">
        <f>[3]Беринговский!$Q$20*(AB34/AD34)</f>
        <v>1603.116181780822</v>
      </c>
      <c r="AF34" s="92">
        <f>[3]Беринговский!$Q$20*(AC34/AD34)</f>
        <v>1629.6871682191784</v>
      </c>
      <c r="AG34" s="93">
        <f>AG35+AG36</f>
        <v>3232.8033500000001</v>
      </c>
    </row>
    <row r="35" spans="1:33" x14ac:dyDescent="0.25">
      <c r="A35" s="113"/>
      <c r="B35" s="106" t="s">
        <v>85</v>
      </c>
      <c r="C35" s="116" t="s">
        <v>33</v>
      </c>
      <c r="D35" s="91">
        <v>962.66728433804394</v>
      </c>
      <c r="E35" s="92">
        <v>1280.6624548146419</v>
      </c>
      <c r="F35" s="127">
        <f t="shared" ref="F35:F36" si="121">D35+E35</f>
        <v>2243.3297391526858</v>
      </c>
      <c r="G35" s="91">
        <v>962.66728433804394</v>
      </c>
      <c r="H35" s="92">
        <v>1280.6624548146419</v>
      </c>
      <c r="I35" s="127">
        <f t="shared" ref="I35:I36" si="122">G35+H35</f>
        <v>2243.3297391526858</v>
      </c>
      <c r="J35" s="91">
        <v>962.66728433804394</v>
      </c>
      <c r="K35" s="92">
        <v>1280.6624548146419</v>
      </c>
      <c r="L35" s="127">
        <f t="shared" ref="L35:L36" si="123">J35+K35</f>
        <v>2243.3297391526858</v>
      </c>
      <c r="M35" s="144">
        <v>962.66728433804394</v>
      </c>
      <c r="N35" s="145">
        <v>1280.6624548146419</v>
      </c>
      <c r="O35" s="147">
        <f t="shared" ref="O35:O36" si="124">M35+N35</f>
        <v>2243.3297391526858</v>
      </c>
      <c r="P35" s="91">
        <f>P34*(M35/M34)</f>
        <v>1010.8006485549463</v>
      </c>
      <c r="Q35" s="92">
        <f>Q34*(N35/N34)</f>
        <v>1344.695577555374</v>
      </c>
      <c r="R35" s="127">
        <f>P35+Q35</f>
        <v>2355.4962261103201</v>
      </c>
      <c r="S35" s="91">
        <v>1212.3337730141527</v>
      </c>
      <c r="T35" s="92">
        <v>1251.9627491562007</v>
      </c>
      <c r="U35" s="127">
        <f t="shared" ref="U35:U36" si="125">S35+T35</f>
        <v>2464.2965221703535</v>
      </c>
      <c r="V35" s="91">
        <v>1212.3337730141527</v>
      </c>
      <c r="W35" s="92">
        <v>1251.9627491562007</v>
      </c>
      <c r="X35" s="127">
        <f t="shared" ref="X35:X36" si="126">V35+W35</f>
        <v>2464.2965221703535</v>
      </c>
      <c r="Y35" s="91">
        <v>1212.3337730141527</v>
      </c>
      <c r="Z35" s="92">
        <v>1251.9627491562007</v>
      </c>
      <c r="AA35" s="127">
        <f t="shared" ref="AA35:AA36" si="127">Y35+Z35</f>
        <v>2464.2965221703535</v>
      </c>
      <c r="AB35" s="91">
        <v>1212.3337730141527</v>
      </c>
      <c r="AC35" s="92">
        <v>1251.9627491562007</v>
      </c>
      <c r="AD35" s="127">
        <f t="shared" ref="AD35:AD36" si="128">AB35+AC35</f>
        <v>2464.2965221703535</v>
      </c>
      <c r="AE35" s="91">
        <f>AE34*(AB35/AB34)</f>
        <v>1272.9504616648603</v>
      </c>
      <c r="AF35" s="92">
        <f>AF34*(AC35/AC34)</f>
        <v>1314.5608866140108</v>
      </c>
      <c r="AG35" s="127">
        <f>AE35+AF35</f>
        <v>2587.5113482788711</v>
      </c>
    </row>
    <row r="36" spans="1:33" x14ac:dyDescent="0.25">
      <c r="A36" s="113"/>
      <c r="B36" s="106" t="s">
        <v>90</v>
      </c>
      <c r="C36" s="116" t="s">
        <v>33</v>
      </c>
      <c r="D36" s="91">
        <v>320.68866908661369</v>
      </c>
      <c r="E36" s="92">
        <v>23.964591760700728</v>
      </c>
      <c r="F36" s="127">
        <f t="shared" si="121"/>
        <v>344.65326084731441</v>
      </c>
      <c r="G36" s="91">
        <v>320.68866908661369</v>
      </c>
      <c r="H36" s="92">
        <v>23.964591760700728</v>
      </c>
      <c r="I36" s="127">
        <f t="shared" si="122"/>
        <v>344.65326084731441</v>
      </c>
      <c r="J36" s="91">
        <v>320.68866908661369</v>
      </c>
      <c r="K36" s="92">
        <v>23.964591760700728</v>
      </c>
      <c r="L36" s="127">
        <f t="shared" si="123"/>
        <v>344.65326084731441</v>
      </c>
      <c r="M36" s="144">
        <v>320.68866908661369</v>
      </c>
      <c r="N36" s="145">
        <v>23.964591760700728</v>
      </c>
      <c r="O36" s="147">
        <f t="shared" si="124"/>
        <v>344.65326084731441</v>
      </c>
      <c r="P36" s="91">
        <f>P34*(M36/M34)</f>
        <v>336.72310254094441</v>
      </c>
      <c r="Q36" s="92">
        <f>Q34*(N36/N34)</f>
        <v>25.162821348735765</v>
      </c>
      <c r="R36" s="127">
        <f>P36+Q36</f>
        <v>361.88592388968016</v>
      </c>
      <c r="S36" s="91">
        <v>314.44354296758252</v>
      </c>
      <c r="T36" s="92">
        <v>300.12026819539756</v>
      </c>
      <c r="U36" s="127">
        <f t="shared" si="125"/>
        <v>614.56381116298007</v>
      </c>
      <c r="V36" s="91">
        <v>314.44354296758252</v>
      </c>
      <c r="W36" s="92">
        <v>300.12026819539756</v>
      </c>
      <c r="X36" s="127">
        <f t="shared" si="126"/>
        <v>614.56381116298007</v>
      </c>
      <c r="Y36" s="91">
        <v>314.44354296758252</v>
      </c>
      <c r="Z36" s="92">
        <v>300.12026819539756</v>
      </c>
      <c r="AA36" s="127">
        <f t="shared" si="127"/>
        <v>614.56381116298007</v>
      </c>
      <c r="AB36" s="91">
        <v>314.44354296758252</v>
      </c>
      <c r="AC36" s="92">
        <v>300.12026819539756</v>
      </c>
      <c r="AD36" s="127">
        <f t="shared" si="128"/>
        <v>614.56381116298007</v>
      </c>
      <c r="AE36" s="91">
        <f>AE34*(AB36/AB34)</f>
        <v>330.16572011596162</v>
      </c>
      <c r="AF36" s="92">
        <f>AF34*(AC36/AC34)</f>
        <v>315.12628160516743</v>
      </c>
      <c r="AG36" s="127">
        <f>AE36+AF36</f>
        <v>645.29200172112905</v>
      </c>
    </row>
    <row r="37" spans="1:33" ht="30" x14ac:dyDescent="0.25">
      <c r="A37" s="114" t="s">
        <v>113</v>
      </c>
      <c r="B37" s="109" t="s">
        <v>114</v>
      </c>
      <c r="C37" s="117" t="s">
        <v>33</v>
      </c>
      <c r="D37" s="128"/>
      <c r="E37" s="129"/>
      <c r="F37" s="130"/>
      <c r="G37" s="128"/>
      <c r="H37" s="129"/>
      <c r="I37" s="130"/>
      <c r="J37" s="128"/>
      <c r="K37" s="129"/>
      <c r="L37" s="130"/>
      <c r="M37" s="128"/>
      <c r="N37" s="129"/>
      <c r="O37" s="130"/>
      <c r="P37" s="128"/>
      <c r="Q37" s="129"/>
      <c r="R37" s="130"/>
      <c r="S37" s="128"/>
      <c r="T37" s="129"/>
      <c r="U37" s="130"/>
      <c r="V37" s="128"/>
      <c r="W37" s="129"/>
      <c r="X37" s="130"/>
      <c r="Y37" s="128"/>
      <c r="Z37" s="129"/>
      <c r="AA37" s="130"/>
      <c r="AB37" s="128"/>
      <c r="AC37" s="129"/>
      <c r="AD37" s="130"/>
      <c r="AE37" s="128"/>
      <c r="AF37" s="129"/>
      <c r="AG37" s="130"/>
    </row>
  </sheetData>
  <mergeCells count="19">
    <mergeCell ref="S3:AG3"/>
    <mergeCell ref="S4:AG4"/>
    <mergeCell ref="V5:X5"/>
    <mergeCell ref="Y5:AA5"/>
    <mergeCell ref="S2:AG2"/>
    <mergeCell ref="AB5:AD5"/>
    <mergeCell ref="AE5:AG5"/>
    <mergeCell ref="S5:U5"/>
    <mergeCell ref="M5:O5"/>
    <mergeCell ref="P5:R5"/>
    <mergeCell ref="A2:A6"/>
    <mergeCell ref="B2:B6"/>
    <mergeCell ref="C2:C6"/>
    <mergeCell ref="D5:F5"/>
    <mergeCell ref="D3:R3"/>
    <mergeCell ref="D4:R4"/>
    <mergeCell ref="G5:I5"/>
    <mergeCell ref="J5:L5"/>
    <mergeCell ref="D2:R2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4" fitToWidth="2" orientation="landscape" blackAndWhite="1" r:id="rId1"/>
  <colBreaks count="1" manualBreakCount="1">
    <brk id="1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10" zoomScaleNormal="100" workbookViewId="0">
      <selection activeCell="L27" sqref="L27"/>
    </sheetView>
  </sheetViews>
  <sheetFormatPr defaultRowHeight="15" x14ac:dyDescent="0.25"/>
  <cols>
    <col min="1" max="1" width="7.85546875" style="42" customWidth="1"/>
    <col min="2" max="2" width="34.140625" style="42" customWidth="1"/>
    <col min="3" max="3" width="10.5703125" style="42" customWidth="1"/>
    <col min="4" max="11" width="7.42578125" style="42" customWidth="1"/>
    <col min="12" max="12" width="14.140625" style="42" customWidth="1"/>
    <col min="13" max="13" width="10.28515625" style="42" customWidth="1"/>
    <col min="14" max="16384" width="9.140625" style="42"/>
  </cols>
  <sheetData>
    <row r="1" spans="1:12" ht="55.5" customHeight="1" x14ac:dyDescent="0.25">
      <c r="A1" s="193" t="s">
        <v>72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9.899999999999999" customHeight="1" x14ac:dyDescent="0.25">
      <c r="A2" s="190" t="s">
        <v>73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69" customHeight="1" x14ac:dyDescent="0.25">
      <c r="A3" s="87" t="s">
        <v>9</v>
      </c>
      <c r="B3" s="189" t="s">
        <v>10</v>
      </c>
      <c r="C3" s="188"/>
      <c r="D3" s="189" t="s">
        <v>64</v>
      </c>
      <c r="E3" s="188"/>
      <c r="F3" s="187" t="s">
        <v>11</v>
      </c>
      <c r="G3" s="189"/>
      <c r="H3" s="189"/>
      <c r="I3" s="189"/>
      <c r="J3" s="189"/>
      <c r="K3" s="189"/>
      <c r="L3" s="188"/>
    </row>
    <row r="4" spans="1:12" ht="15.75" x14ac:dyDescent="0.25">
      <c r="A4" s="40">
        <v>1</v>
      </c>
      <c r="B4" s="187">
        <v>2</v>
      </c>
      <c r="C4" s="188"/>
      <c r="D4" s="189">
        <v>3</v>
      </c>
      <c r="E4" s="188"/>
      <c r="F4" s="187">
        <v>4</v>
      </c>
      <c r="G4" s="189"/>
      <c r="H4" s="189"/>
      <c r="I4" s="189"/>
      <c r="J4" s="189"/>
      <c r="K4" s="189"/>
      <c r="L4" s="188"/>
    </row>
    <row r="5" spans="1:12" ht="18" customHeight="1" x14ac:dyDescent="0.25">
      <c r="A5" s="40" t="s">
        <v>4</v>
      </c>
      <c r="B5" s="187"/>
      <c r="C5" s="188"/>
      <c r="D5" s="189"/>
      <c r="E5" s="188"/>
      <c r="F5" s="187"/>
      <c r="G5" s="189"/>
      <c r="H5" s="189"/>
      <c r="I5" s="189"/>
      <c r="J5" s="189"/>
      <c r="K5" s="189"/>
      <c r="L5" s="188"/>
    </row>
    <row r="6" spans="1:12" ht="17.25" customHeight="1" x14ac:dyDescent="0.25">
      <c r="A6" s="43" t="s">
        <v>12</v>
      </c>
      <c r="B6" s="187"/>
      <c r="C6" s="188"/>
      <c r="D6" s="189"/>
      <c r="E6" s="188"/>
      <c r="F6" s="187"/>
      <c r="G6" s="189"/>
      <c r="H6" s="189"/>
      <c r="I6" s="189"/>
      <c r="J6" s="189"/>
      <c r="K6" s="189"/>
      <c r="L6" s="188"/>
    </row>
    <row r="7" spans="1:12" ht="16.899999999999999" customHeight="1" x14ac:dyDescent="0.25">
      <c r="A7" s="177" t="s">
        <v>34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ht="12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12" ht="15.75" customHeight="1" x14ac:dyDescent="0.25">
      <c r="A9" s="191" t="s">
        <v>74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2" ht="66" customHeight="1" x14ac:dyDescent="0.25">
      <c r="A10" s="87" t="s">
        <v>9</v>
      </c>
      <c r="B10" s="187" t="s">
        <v>10</v>
      </c>
      <c r="C10" s="188"/>
      <c r="D10" s="189" t="s">
        <v>64</v>
      </c>
      <c r="E10" s="188"/>
      <c r="F10" s="187" t="s">
        <v>11</v>
      </c>
      <c r="G10" s="189"/>
      <c r="H10" s="189"/>
      <c r="I10" s="189"/>
      <c r="J10" s="189"/>
      <c r="K10" s="189"/>
      <c r="L10" s="188"/>
    </row>
    <row r="11" spans="1:12" ht="15.75" x14ac:dyDescent="0.25">
      <c r="A11" s="40">
        <v>1</v>
      </c>
      <c r="B11" s="187">
        <v>2</v>
      </c>
      <c r="C11" s="188"/>
      <c r="D11" s="189">
        <v>3</v>
      </c>
      <c r="E11" s="188"/>
      <c r="F11" s="187">
        <v>4</v>
      </c>
      <c r="G11" s="189"/>
      <c r="H11" s="189"/>
      <c r="I11" s="189"/>
      <c r="J11" s="189"/>
      <c r="K11" s="189"/>
      <c r="L11" s="188"/>
    </row>
    <row r="12" spans="1:12" ht="15.75" x14ac:dyDescent="0.25">
      <c r="A12" s="40" t="s">
        <v>4</v>
      </c>
      <c r="B12" s="187"/>
      <c r="C12" s="188"/>
      <c r="D12" s="189"/>
      <c r="E12" s="188"/>
      <c r="F12" s="187"/>
      <c r="G12" s="189"/>
      <c r="H12" s="189"/>
      <c r="I12" s="189"/>
      <c r="J12" s="189"/>
      <c r="K12" s="189"/>
      <c r="L12" s="188"/>
    </row>
    <row r="13" spans="1:12" ht="15.75" x14ac:dyDescent="0.25">
      <c r="A13" s="43" t="s">
        <v>12</v>
      </c>
      <c r="B13" s="187"/>
      <c r="C13" s="188"/>
      <c r="D13" s="189"/>
      <c r="E13" s="188"/>
      <c r="F13" s="187"/>
      <c r="G13" s="189"/>
      <c r="H13" s="189"/>
      <c r="I13" s="189"/>
      <c r="J13" s="189"/>
      <c r="K13" s="189"/>
      <c r="L13" s="188"/>
    </row>
    <row r="14" spans="1:12" ht="16.899999999999999" customHeight="1" x14ac:dyDescent="0.25">
      <c r="A14" s="177" t="s">
        <v>35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2" ht="10.5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2" ht="35.25" customHeight="1" x14ac:dyDescent="0.25">
      <c r="A16" s="190" t="s">
        <v>75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ht="66.75" customHeight="1" x14ac:dyDescent="0.25">
      <c r="A17" s="87" t="s">
        <v>9</v>
      </c>
      <c r="B17" s="187" t="s">
        <v>10</v>
      </c>
      <c r="C17" s="188"/>
      <c r="D17" s="187" t="s">
        <v>64</v>
      </c>
      <c r="E17" s="188"/>
      <c r="F17" s="187" t="s">
        <v>11</v>
      </c>
      <c r="G17" s="189"/>
      <c r="H17" s="189"/>
      <c r="I17" s="189"/>
      <c r="J17" s="189"/>
      <c r="K17" s="189"/>
      <c r="L17" s="188"/>
    </row>
    <row r="18" spans="1:12" ht="15.75" x14ac:dyDescent="0.25">
      <c r="A18" s="40">
        <v>1</v>
      </c>
      <c r="B18" s="187">
        <v>2</v>
      </c>
      <c r="C18" s="188"/>
      <c r="D18" s="187">
        <v>3</v>
      </c>
      <c r="E18" s="188"/>
      <c r="F18" s="187">
        <v>4</v>
      </c>
      <c r="G18" s="189"/>
      <c r="H18" s="189"/>
      <c r="I18" s="189"/>
      <c r="J18" s="189"/>
      <c r="K18" s="189"/>
      <c r="L18" s="188"/>
    </row>
    <row r="19" spans="1:12" ht="15.75" x14ac:dyDescent="0.25">
      <c r="A19" s="40" t="s">
        <v>4</v>
      </c>
      <c r="B19" s="187"/>
      <c r="C19" s="188"/>
      <c r="D19" s="187"/>
      <c r="E19" s="188"/>
      <c r="F19" s="187"/>
      <c r="G19" s="189"/>
      <c r="H19" s="189"/>
      <c r="I19" s="189"/>
      <c r="J19" s="189"/>
      <c r="K19" s="189"/>
      <c r="L19" s="188"/>
    </row>
    <row r="20" spans="1:12" ht="15.75" customHeight="1" x14ac:dyDescent="0.25">
      <c r="A20" s="43" t="s">
        <v>12</v>
      </c>
      <c r="B20" s="187"/>
      <c r="C20" s="188"/>
      <c r="D20" s="187"/>
      <c r="E20" s="188"/>
      <c r="F20" s="187"/>
      <c r="G20" s="189"/>
      <c r="H20" s="189"/>
      <c r="I20" s="189"/>
      <c r="J20" s="189"/>
      <c r="K20" s="189"/>
      <c r="L20" s="188"/>
    </row>
    <row r="21" spans="1:12" ht="16.899999999999999" customHeight="1" x14ac:dyDescent="0.25">
      <c r="A21" s="177" t="s">
        <v>76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1:12" ht="15.75" x14ac:dyDescent="0.25">
      <c r="A22" s="44"/>
      <c r="B22" s="45"/>
      <c r="C22" s="46"/>
      <c r="D22" s="46"/>
      <c r="E22" s="46"/>
      <c r="F22" s="46"/>
      <c r="G22" s="46"/>
      <c r="H22" s="46"/>
      <c r="I22" s="46"/>
    </row>
    <row r="23" spans="1:12" ht="19.5" customHeight="1" x14ac:dyDescent="0.25">
      <c r="A23" s="178" t="s">
        <v>77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5.75" customHeight="1" x14ac:dyDescent="0.25">
      <c r="A24" s="179" t="s">
        <v>13</v>
      </c>
      <c r="B24" s="179" t="s">
        <v>78</v>
      </c>
      <c r="C24" s="179" t="s">
        <v>14</v>
      </c>
      <c r="D24" s="182" t="s">
        <v>32</v>
      </c>
      <c r="E24" s="183"/>
      <c r="F24" s="183"/>
      <c r="G24" s="183"/>
      <c r="H24" s="183"/>
      <c r="I24" s="183"/>
      <c r="J24" s="183"/>
      <c r="K24" s="183"/>
      <c r="L24" s="184"/>
    </row>
    <row r="25" spans="1:12" ht="15.75" customHeight="1" x14ac:dyDescent="0.25">
      <c r="A25" s="180"/>
      <c r="B25" s="180"/>
      <c r="C25" s="181"/>
      <c r="D25" s="185" t="s">
        <v>67</v>
      </c>
      <c r="E25" s="186"/>
      <c r="F25" s="185" t="s">
        <v>68</v>
      </c>
      <c r="G25" s="186"/>
      <c r="H25" s="185" t="s">
        <v>69</v>
      </c>
      <c r="I25" s="186"/>
      <c r="J25" s="185" t="s">
        <v>70</v>
      </c>
      <c r="K25" s="186"/>
      <c r="L25" s="47" t="s">
        <v>71</v>
      </c>
    </row>
    <row r="26" spans="1:12" ht="15.75" customHeight="1" x14ac:dyDescent="0.25">
      <c r="A26" s="48">
        <v>1</v>
      </c>
      <c r="B26" s="48">
        <f>A26+1</f>
        <v>2</v>
      </c>
      <c r="C26" s="48">
        <v>3</v>
      </c>
      <c r="D26" s="173">
        <v>4</v>
      </c>
      <c r="E26" s="174"/>
      <c r="F26" s="173">
        <v>5</v>
      </c>
      <c r="G26" s="174"/>
      <c r="H26" s="173">
        <v>6</v>
      </c>
      <c r="I26" s="174"/>
      <c r="J26" s="173">
        <v>7</v>
      </c>
      <c r="K26" s="174"/>
      <c r="L26" s="48">
        <v>8</v>
      </c>
    </row>
    <row r="27" spans="1:12" ht="18.75" customHeight="1" x14ac:dyDescent="0.25">
      <c r="A27" s="49" t="s">
        <v>4</v>
      </c>
      <c r="B27" s="50" t="s">
        <v>7</v>
      </c>
      <c r="C27" s="51" t="s">
        <v>2</v>
      </c>
      <c r="D27" s="175">
        <v>54582.940744254782</v>
      </c>
      <c r="E27" s="176"/>
      <c r="F27" s="175">
        <v>58759.885240663498</v>
      </c>
      <c r="G27" s="176"/>
      <c r="H27" s="175">
        <f>'[1]Угольные Копи'!$Q$34</f>
        <v>65254.207933909129</v>
      </c>
      <c r="I27" s="176"/>
      <c r="J27" s="175">
        <f>'[2]Угольные Копи'!$Q$34</f>
        <v>74971.521143259844</v>
      </c>
      <c r="K27" s="176"/>
      <c r="L27" s="52">
        <f>'[3]Угольные Копи'!$Q$34</f>
        <v>83128.664976139742</v>
      </c>
    </row>
    <row r="28" spans="1:12" ht="18.75" customHeight="1" x14ac:dyDescent="0.25">
      <c r="A28" s="53" t="s">
        <v>5</v>
      </c>
      <c r="B28" s="54" t="s">
        <v>8</v>
      </c>
      <c r="C28" s="55" t="s">
        <v>2</v>
      </c>
      <c r="D28" s="171">
        <v>32452.346495767659</v>
      </c>
      <c r="E28" s="172"/>
      <c r="F28" s="171">
        <v>37920.054798916404</v>
      </c>
      <c r="G28" s="172"/>
      <c r="H28" s="171">
        <f>[1]Беринговский!$Q$34</f>
        <v>43604.241740665675</v>
      </c>
      <c r="I28" s="172"/>
      <c r="J28" s="171">
        <f>[2]Беринговский!$Q$34</f>
        <v>43604.241740665675</v>
      </c>
      <c r="K28" s="172"/>
      <c r="L28" s="56">
        <f>[3]Беринговский!$Q$34</f>
        <v>60642.400390450202</v>
      </c>
    </row>
    <row r="29" spans="1:12" ht="18.75" customHeight="1" x14ac:dyDescent="0.25">
      <c r="A29" s="57"/>
      <c r="B29" s="58"/>
      <c r="C29" s="59"/>
      <c r="D29" s="57"/>
      <c r="E29" s="57"/>
      <c r="F29" s="57"/>
      <c r="G29" s="57"/>
      <c r="H29" s="57"/>
      <c r="I29" s="57"/>
    </row>
  </sheetData>
  <mergeCells count="64">
    <mergeCell ref="B4:C4"/>
    <mergeCell ref="D4:E4"/>
    <mergeCell ref="F4:L4"/>
    <mergeCell ref="A1:L1"/>
    <mergeCell ref="A2:L2"/>
    <mergeCell ref="B3:C3"/>
    <mergeCell ref="D3:E3"/>
    <mergeCell ref="F3:L3"/>
    <mergeCell ref="B11:C11"/>
    <mergeCell ref="D11:E11"/>
    <mergeCell ref="F11:L11"/>
    <mergeCell ref="B5:C5"/>
    <mergeCell ref="D5:E5"/>
    <mergeCell ref="F5:L5"/>
    <mergeCell ref="B6:C6"/>
    <mergeCell ref="D6:E6"/>
    <mergeCell ref="F6:L6"/>
    <mergeCell ref="A7:L7"/>
    <mergeCell ref="A9:K9"/>
    <mergeCell ref="B10:C10"/>
    <mergeCell ref="D10:E10"/>
    <mergeCell ref="F10:L10"/>
    <mergeCell ref="B18:C18"/>
    <mergeCell ref="D18:E18"/>
    <mergeCell ref="F18:L18"/>
    <mergeCell ref="B12:C12"/>
    <mergeCell ref="D12:E12"/>
    <mergeCell ref="F12:L12"/>
    <mergeCell ref="B13:C13"/>
    <mergeCell ref="D13:E13"/>
    <mergeCell ref="F13:L13"/>
    <mergeCell ref="A14:L14"/>
    <mergeCell ref="A16:L16"/>
    <mergeCell ref="B17:C17"/>
    <mergeCell ref="D17:E17"/>
    <mergeCell ref="F17:L17"/>
    <mergeCell ref="B19:C19"/>
    <mergeCell ref="D19:E19"/>
    <mergeCell ref="F19:L19"/>
    <mergeCell ref="B20:C20"/>
    <mergeCell ref="D20:E20"/>
    <mergeCell ref="F20:L20"/>
    <mergeCell ref="A21:L21"/>
    <mergeCell ref="A23:L23"/>
    <mergeCell ref="A24:A25"/>
    <mergeCell ref="B24:B25"/>
    <mergeCell ref="C24:C25"/>
    <mergeCell ref="D24:L24"/>
    <mergeCell ref="D25:E25"/>
    <mergeCell ref="F25:G25"/>
    <mergeCell ref="H25:I25"/>
    <mergeCell ref="J25:K25"/>
    <mergeCell ref="D28:E28"/>
    <mergeCell ref="F28:G28"/>
    <mergeCell ref="H28:I28"/>
    <mergeCell ref="J28:K28"/>
    <mergeCell ref="D26:E26"/>
    <mergeCell ref="F26:G26"/>
    <mergeCell ref="H26:I26"/>
    <mergeCell ref="J26:K26"/>
    <mergeCell ref="D27:E27"/>
    <mergeCell ref="F27:G27"/>
    <mergeCell ref="H27:I27"/>
    <mergeCell ref="J27:K27"/>
  </mergeCells>
  <printOptions horizontalCentered="1"/>
  <pageMargins left="1.1811023622047245" right="0.39370078740157483" top="0.39370078740157483" bottom="0.39370078740157483" header="0" footer="0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7"/>
  <sheetViews>
    <sheetView tabSelected="1" zoomScale="80" zoomScaleNormal="80" workbookViewId="0">
      <selection activeCell="H17" sqref="H17"/>
    </sheetView>
  </sheetViews>
  <sheetFormatPr defaultColWidth="9.140625" defaultRowHeight="15" x14ac:dyDescent="0.25"/>
  <cols>
    <col min="1" max="1" width="7.85546875" style="9" customWidth="1"/>
    <col min="2" max="2" width="51.5703125" style="9" customWidth="1"/>
    <col min="3" max="3" width="10.5703125" style="9" customWidth="1"/>
    <col min="4" max="11" width="10.28515625" style="9" customWidth="1"/>
    <col min="12" max="12" width="11.85546875" style="9" customWidth="1"/>
    <col min="13" max="13" width="12.85546875" style="9" bestFit="1" customWidth="1"/>
    <col min="14" max="16384" width="9.140625" style="9"/>
  </cols>
  <sheetData>
    <row r="1" spans="1:13" ht="32.25" customHeight="1" x14ac:dyDescent="0.25">
      <c r="A1" s="194" t="s">
        <v>118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5.75" customHeight="1" x14ac:dyDescent="0.25">
      <c r="A2" s="197" t="s">
        <v>13</v>
      </c>
      <c r="B2" s="200" t="s">
        <v>1</v>
      </c>
      <c r="C2" s="200" t="s">
        <v>14</v>
      </c>
      <c r="D2" s="212" t="s">
        <v>28</v>
      </c>
      <c r="E2" s="213"/>
      <c r="F2" s="213"/>
      <c r="G2" s="213"/>
      <c r="H2" s="213"/>
      <c r="I2" s="213"/>
      <c r="J2" s="213"/>
      <c r="K2" s="213"/>
      <c r="L2" s="213"/>
      <c r="M2" s="214"/>
    </row>
    <row r="3" spans="1:13" ht="21" customHeight="1" x14ac:dyDescent="0.25">
      <c r="A3" s="198"/>
      <c r="B3" s="201"/>
      <c r="C3" s="201"/>
      <c r="D3" s="195" t="s">
        <v>7</v>
      </c>
      <c r="E3" s="196"/>
      <c r="F3" s="196"/>
      <c r="G3" s="196"/>
      <c r="H3" s="196"/>
      <c r="I3" s="215" t="s">
        <v>8</v>
      </c>
      <c r="J3" s="216"/>
      <c r="K3" s="216"/>
      <c r="L3" s="216"/>
      <c r="M3" s="217"/>
    </row>
    <row r="4" spans="1:13" ht="19.5" customHeight="1" x14ac:dyDescent="0.25">
      <c r="A4" s="199"/>
      <c r="B4" s="202"/>
      <c r="C4" s="202"/>
      <c r="D4" s="60" t="s">
        <v>67</v>
      </c>
      <c r="E4" s="60" t="s">
        <v>68</v>
      </c>
      <c r="F4" s="60" t="s">
        <v>69</v>
      </c>
      <c r="G4" s="61" t="s">
        <v>70</v>
      </c>
      <c r="H4" s="61" t="s">
        <v>71</v>
      </c>
      <c r="I4" s="62" t="s">
        <v>67</v>
      </c>
      <c r="J4" s="62" t="s">
        <v>68</v>
      </c>
      <c r="K4" s="62" t="s">
        <v>69</v>
      </c>
      <c r="L4" s="63" t="s">
        <v>70</v>
      </c>
      <c r="M4" s="63" t="s">
        <v>71</v>
      </c>
    </row>
    <row r="5" spans="1:13" x14ac:dyDescent="0.25">
      <c r="A5" s="25">
        <v>1</v>
      </c>
      <c r="B5" s="37">
        <f>A5+1</f>
        <v>2</v>
      </c>
      <c r="C5" s="37">
        <f t="shared" ref="C5:D5" si="0">B5+1</f>
        <v>3</v>
      </c>
      <c r="D5" s="37">
        <f t="shared" si="0"/>
        <v>4</v>
      </c>
      <c r="E5" s="41">
        <f t="shared" ref="E5" si="1">D5+1</f>
        <v>5</v>
      </c>
      <c r="F5" s="41">
        <f t="shared" ref="F5" si="2">E5+1</f>
        <v>6</v>
      </c>
      <c r="G5" s="41">
        <f t="shared" ref="G5" si="3">F5+1</f>
        <v>7</v>
      </c>
      <c r="H5" s="41">
        <f t="shared" ref="H5" si="4">G5+1</f>
        <v>8</v>
      </c>
      <c r="I5" s="41">
        <f t="shared" ref="I5" si="5">H5+1</f>
        <v>9</v>
      </c>
      <c r="J5" s="41">
        <f t="shared" ref="J5" si="6">I5+1</f>
        <v>10</v>
      </c>
      <c r="K5" s="41">
        <f t="shared" ref="K5" si="7">J5+1</f>
        <v>11</v>
      </c>
      <c r="L5" s="41">
        <f t="shared" ref="L5" si="8">K5+1</f>
        <v>12</v>
      </c>
      <c r="M5" s="41">
        <f t="shared" ref="M5" si="9">L5+1</f>
        <v>13</v>
      </c>
    </row>
    <row r="6" spans="1:13" s="1" customFormat="1" ht="15.75" x14ac:dyDescent="0.25">
      <c r="A6" s="11" t="s">
        <v>25</v>
      </c>
      <c r="B6" s="209" t="s">
        <v>15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/>
    </row>
    <row r="7" spans="1:13" ht="93" customHeight="1" x14ac:dyDescent="0.25">
      <c r="A7" s="12" t="s">
        <v>20</v>
      </c>
      <c r="B7" s="70" t="s">
        <v>36</v>
      </c>
      <c r="C7" s="13" t="s">
        <v>3</v>
      </c>
      <c r="D7" s="19">
        <f t="shared" ref="D7:K7" si="10">D8/D9</f>
        <v>0</v>
      </c>
      <c r="E7" s="64">
        <f t="shared" si="10"/>
        <v>0</v>
      </c>
      <c r="F7" s="64">
        <f t="shared" si="10"/>
        <v>0</v>
      </c>
      <c r="G7" s="64">
        <f t="shared" si="10"/>
        <v>0</v>
      </c>
      <c r="H7" s="64">
        <f t="shared" si="10"/>
        <v>0</v>
      </c>
      <c r="I7" s="19">
        <f t="shared" si="10"/>
        <v>0</v>
      </c>
      <c r="J7" s="64">
        <f t="shared" si="10"/>
        <v>0</v>
      </c>
      <c r="K7" s="64">
        <f t="shared" si="10"/>
        <v>0</v>
      </c>
      <c r="L7" s="64">
        <f>L8/L9</f>
        <v>0</v>
      </c>
      <c r="M7" s="14">
        <f>M8/M9</f>
        <v>0</v>
      </c>
    </row>
    <row r="8" spans="1:13" ht="48.75" customHeight="1" x14ac:dyDescent="0.25">
      <c r="A8" s="12" t="s">
        <v>16</v>
      </c>
      <c r="B8" s="71" t="s">
        <v>37</v>
      </c>
      <c r="C8" s="15" t="s">
        <v>21</v>
      </c>
      <c r="D8" s="5">
        <v>0</v>
      </c>
      <c r="E8" s="65">
        <v>0</v>
      </c>
      <c r="F8" s="65">
        <v>0</v>
      </c>
      <c r="G8" s="65">
        <v>0</v>
      </c>
      <c r="H8" s="66">
        <v>0</v>
      </c>
      <c r="I8" s="5">
        <v>0</v>
      </c>
      <c r="J8" s="65">
        <v>0</v>
      </c>
      <c r="K8" s="65">
        <v>0</v>
      </c>
      <c r="L8" s="65">
        <v>0</v>
      </c>
      <c r="M8" s="66">
        <v>0</v>
      </c>
    </row>
    <row r="9" spans="1:13" ht="18.75" customHeight="1" x14ac:dyDescent="0.25">
      <c r="A9" s="16" t="s">
        <v>17</v>
      </c>
      <c r="B9" s="72" t="s">
        <v>22</v>
      </c>
      <c r="C9" s="17" t="s">
        <v>21</v>
      </c>
      <c r="D9" s="67">
        <v>28</v>
      </c>
      <c r="E9" s="68">
        <v>42</v>
      </c>
      <c r="F9" s="68">
        <f>E9</f>
        <v>42</v>
      </c>
      <c r="G9" s="68">
        <f>F9</f>
        <v>42</v>
      </c>
      <c r="H9" s="69">
        <f>G9</f>
        <v>42</v>
      </c>
      <c r="I9" s="67">
        <v>16</v>
      </c>
      <c r="J9" s="68">
        <f>I9</f>
        <v>16</v>
      </c>
      <c r="K9" s="68">
        <f>J9</f>
        <v>16</v>
      </c>
      <c r="L9" s="68">
        <f>K9</f>
        <v>16</v>
      </c>
      <c r="M9" s="69">
        <f>L9</f>
        <v>16</v>
      </c>
    </row>
    <row r="10" spans="1:13" ht="17.25" customHeight="1" x14ac:dyDescent="0.25">
      <c r="A10" s="4" t="s">
        <v>26</v>
      </c>
      <c r="B10" s="206" t="s">
        <v>18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8"/>
    </row>
    <row r="11" spans="1:13" ht="31.5" customHeight="1" x14ac:dyDescent="0.25">
      <c r="A11" s="18" t="s">
        <v>20</v>
      </c>
      <c r="B11" s="75" t="s">
        <v>45</v>
      </c>
      <c r="C11" s="21" t="s">
        <v>19</v>
      </c>
      <c r="D11" s="19">
        <f t="shared" ref="D11:K11" si="11">D12/D13</f>
        <v>0</v>
      </c>
      <c r="E11" s="64">
        <f t="shared" si="11"/>
        <v>0</v>
      </c>
      <c r="F11" s="64">
        <f t="shared" si="11"/>
        <v>0</v>
      </c>
      <c r="G11" s="64">
        <f t="shared" si="11"/>
        <v>0</v>
      </c>
      <c r="H11" s="14">
        <f t="shared" si="11"/>
        <v>0</v>
      </c>
      <c r="I11" s="19">
        <f t="shared" si="11"/>
        <v>0</v>
      </c>
      <c r="J11" s="64">
        <f t="shared" si="11"/>
        <v>0</v>
      </c>
      <c r="K11" s="64">
        <f t="shared" si="11"/>
        <v>0</v>
      </c>
      <c r="L11" s="64">
        <f>L12/L13</f>
        <v>0</v>
      </c>
      <c r="M11" s="14">
        <f>M12/M13</f>
        <v>0</v>
      </c>
    </row>
    <row r="12" spans="1:13" ht="183.75" customHeight="1" x14ac:dyDescent="0.25">
      <c r="A12" s="12" t="s">
        <v>16</v>
      </c>
      <c r="B12" s="76" t="s">
        <v>38</v>
      </c>
      <c r="C12" s="15" t="s">
        <v>21</v>
      </c>
      <c r="D12" s="5">
        <v>0</v>
      </c>
      <c r="E12" s="65">
        <v>0</v>
      </c>
      <c r="F12" s="65">
        <v>0</v>
      </c>
      <c r="G12" s="65">
        <v>0</v>
      </c>
      <c r="H12" s="66">
        <v>0</v>
      </c>
      <c r="I12" s="5">
        <v>0</v>
      </c>
      <c r="J12" s="65">
        <v>0</v>
      </c>
      <c r="K12" s="65">
        <v>0</v>
      </c>
      <c r="L12" s="65">
        <v>0</v>
      </c>
      <c r="M12" s="66">
        <v>0</v>
      </c>
    </row>
    <row r="13" spans="1:13" ht="19.5" customHeight="1" x14ac:dyDescent="0.25">
      <c r="A13" s="20" t="s">
        <v>17</v>
      </c>
      <c r="B13" s="77" t="s">
        <v>23</v>
      </c>
      <c r="C13" s="38" t="s">
        <v>24</v>
      </c>
      <c r="D13" s="8">
        <v>12.872999999999999</v>
      </c>
      <c r="E13" s="73">
        <f>D13</f>
        <v>12.872999999999999</v>
      </c>
      <c r="F13" s="73">
        <f>D13</f>
        <v>12.872999999999999</v>
      </c>
      <c r="G13" s="73">
        <f>D13</f>
        <v>12.872999999999999</v>
      </c>
      <c r="H13" s="74">
        <f>D13</f>
        <v>12.872999999999999</v>
      </c>
      <c r="I13" s="8">
        <v>8.2174999999999994</v>
      </c>
      <c r="J13" s="73">
        <f>I13</f>
        <v>8.2174999999999994</v>
      </c>
      <c r="K13" s="73">
        <f>I13</f>
        <v>8.2174999999999994</v>
      </c>
      <c r="L13" s="73">
        <f>I13</f>
        <v>8.2174999999999994</v>
      </c>
      <c r="M13" s="74">
        <f>I13</f>
        <v>8.2174999999999994</v>
      </c>
    </row>
    <row r="14" spans="1:13" ht="18" customHeight="1" x14ac:dyDescent="0.25">
      <c r="A14" s="4" t="s">
        <v>27</v>
      </c>
      <c r="B14" s="203" t="s">
        <v>39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</row>
    <row r="15" spans="1:13" ht="33" customHeight="1" x14ac:dyDescent="0.25">
      <c r="A15" s="18" t="s">
        <v>20</v>
      </c>
      <c r="B15" s="85" t="s">
        <v>40</v>
      </c>
      <c r="C15" s="21" t="s">
        <v>41</v>
      </c>
      <c r="D15" s="78">
        <v>6.0202184286630399E-2</v>
      </c>
      <c r="E15" s="79">
        <v>6.1626029354999994E-2</v>
      </c>
      <c r="F15" s="79">
        <v>6.1626029354999994E-2</v>
      </c>
      <c r="G15" s="79">
        <v>6.1626029354999994E-2</v>
      </c>
      <c r="H15" s="80">
        <f>'[3]Угольные Копи'!$Q$22</f>
        <v>6.1626029354999994E-2</v>
      </c>
      <c r="I15" s="78">
        <v>6.129064635426576E-2</v>
      </c>
      <c r="J15" s="79">
        <v>6.2739915644999991E-2</v>
      </c>
      <c r="K15" s="79">
        <v>6.2739915644999991E-2</v>
      </c>
      <c r="L15" s="79">
        <v>6.2739915644999991E-2</v>
      </c>
      <c r="M15" s="80">
        <f>[3]Беринговский!$Q$22</f>
        <v>6.2739915644999991E-2</v>
      </c>
    </row>
    <row r="16" spans="1:13" ht="37.5" customHeight="1" x14ac:dyDescent="0.25">
      <c r="A16" s="12" t="s">
        <v>16</v>
      </c>
      <c r="B16" s="76" t="s">
        <v>42</v>
      </c>
      <c r="C16" s="22" t="s">
        <v>43</v>
      </c>
      <c r="D16" s="7">
        <v>3.0831832388495148</v>
      </c>
      <c r="E16" s="81">
        <v>3.1554974713963033</v>
      </c>
      <c r="F16" s="81">
        <v>3.1554974713963033</v>
      </c>
      <c r="G16" s="81">
        <v>3.1554974713963033</v>
      </c>
      <c r="H16" s="82">
        <f>'[3]Угольные Копи'!$Q$28/1000</f>
        <v>3.3167980463786599</v>
      </c>
      <c r="I16" s="7">
        <v>3.106736178930825</v>
      </c>
      <c r="J16" s="81">
        <v>3.1795871792645496</v>
      </c>
      <c r="K16" s="81">
        <v>3.1795871792645496</v>
      </c>
      <c r="L16" s="81">
        <v>3.1795871792645496</v>
      </c>
      <c r="M16" s="82">
        <f>[3]Беринговский!$Q$28/1000</f>
        <v>3.3268098873808158</v>
      </c>
    </row>
    <row r="17" spans="1:13" ht="21.75" customHeight="1" x14ac:dyDescent="0.25">
      <c r="A17" s="16" t="s">
        <v>17</v>
      </c>
      <c r="B17" s="86" t="s">
        <v>44</v>
      </c>
      <c r="C17" s="23" t="s">
        <v>29</v>
      </c>
      <c r="D17" s="6">
        <v>51.203971835000004</v>
      </c>
      <c r="E17" s="83">
        <v>51.203971835000004</v>
      </c>
      <c r="F17" s="83">
        <v>51.203971835000004</v>
      </c>
      <c r="G17" s="83">
        <v>51.203971835000004</v>
      </c>
      <c r="H17" s="84">
        <f>'[3]Угольные Копи'!$Q$12/1000</f>
        <v>53.658920426750001</v>
      </c>
      <c r="I17" s="6">
        <v>50.678856459666662</v>
      </c>
      <c r="J17" s="83">
        <v>50.678856459666662</v>
      </c>
      <c r="K17" s="83">
        <v>50.678856459666662</v>
      </c>
      <c r="L17" s="83">
        <v>50.678856459666662</v>
      </c>
      <c r="M17" s="84">
        <f>[3]Беринговский!$Q$12/1000</f>
        <v>53.025412182650001</v>
      </c>
    </row>
  </sheetData>
  <mergeCells count="10">
    <mergeCell ref="B14:M14"/>
    <mergeCell ref="B10:M10"/>
    <mergeCell ref="B6:M6"/>
    <mergeCell ref="D2:M2"/>
    <mergeCell ref="I3:M3"/>
    <mergeCell ref="A1:M1"/>
    <mergeCell ref="D3:H3"/>
    <mergeCell ref="A2:A4"/>
    <mergeCell ref="B2:B4"/>
    <mergeCell ref="C2:C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</vt:lpstr>
      <vt:lpstr>раздел 2</vt:lpstr>
      <vt:lpstr>раздел 3,4</vt:lpstr>
      <vt:lpstr>раздел 5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Безпалько Михаил Петрович</cp:lastModifiedBy>
  <cp:lastPrinted>2020-01-17T05:29:30Z</cp:lastPrinted>
  <dcterms:created xsi:type="dcterms:W3CDTF">1996-10-08T23:32:33Z</dcterms:created>
  <dcterms:modified xsi:type="dcterms:W3CDTF">2022-11-28T02:45:08Z</dcterms:modified>
</cp:coreProperties>
</file>