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6075" yWindow="45" windowWidth="15765" windowHeight="11715" tabRatio="813" activeTab="1"/>
  </bookViews>
  <sheets>
    <sheet name="раздел 1" sheetId="29" r:id="rId1"/>
    <sheet name="раздел 2" sheetId="30" r:id="rId2"/>
    <sheet name="раздел 3,4" sheetId="23" r:id="rId3"/>
    <sheet name="раздел 5" sheetId="24" r:id="rId4"/>
  </sheets>
  <definedNames>
    <definedName name="_xlnm.Print_Titles" localSheetId="1">'раздел 2'!$3:$6</definedName>
    <definedName name="_xlnm.Print_Titles" localSheetId="2">'раздел 3,4'!$69:$71</definedName>
    <definedName name="_xlnm.Print_Area" localSheetId="3">'раздел 5'!$A$1:$H$28</definedName>
  </definedNames>
  <calcPr calcId="145621"/>
</workbook>
</file>

<file path=xl/calcChain.xml><?xml version="1.0" encoding="utf-8"?>
<calcChain xmlns="http://schemas.openxmlformats.org/spreadsheetml/2006/main">
  <c r="Q11" i="30" l="1"/>
  <c r="P11" i="30" l="1"/>
  <c r="G17" i="24"/>
  <c r="U50" i="30" l="1"/>
  <c r="T50" i="30"/>
  <c r="U48" i="30"/>
  <c r="T48" i="30"/>
  <c r="U47" i="30"/>
  <c r="T47" i="30"/>
  <c r="U42" i="30"/>
  <c r="T42" i="30"/>
  <c r="U41" i="30"/>
  <c r="T41" i="30"/>
  <c r="R51" i="30"/>
  <c r="S51" i="30" s="1"/>
  <c r="R50" i="30"/>
  <c r="S50" i="30" s="1"/>
  <c r="R49" i="30"/>
  <c r="R48" i="30"/>
  <c r="R47" i="30"/>
  <c r="R46" i="30"/>
  <c r="R42" i="30"/>
  <c r="R41" i="30"/>
  <c r="R40" i="30"/>
  <c r="R39" i="30"/>
  <c r="R38" i="30"/>
  <c r="R37" i="30"/>
  <c r="S41" i="30" l="1"/>
  <c r="S47" i="30"/>
  <c r="U51" i="30"/>
  <c r="S48" i="30"/>
  <c r="S42" i="30"/>
  <c r="T51" i="30"/>
  <c r="S35" i="30"/>
  <c r="S34" i="30"/>
  <c r="S31" i="30"/>
  <c r="S32" i="30"/>
  <c r="S26" i="30"/>
  <c r="S25" i="30"/>
  <c r="N14" i="30"/>
  <c r="M14" i="30"/>
  <c r="N10" i="30"/>
  <c r="M10" i="30"/>
  <c r="N32" i="30"/>
  <c r="M32" i="30"/>
  <c r="Q25" i="30" l="1"/>
  <c r="P25" i="30"/>
  <c r="Q34" i="30"/>
  <c r="P34" i="30"/>
  <c r="Q26" i="30"/>
  <c r="P26" i="30"/>
  <c r="P32" i="30"/>
  <c r="Q32" i="30"/>
  <c r="Q31" i="30"/>
  <c r="P31" i="30"/>
  <c r="Q35" i="30"/>
  <c r="P35" i="30"/>
  <c r="G14" i="30" l="1"/>
  <c r="J14" i="30" s="1"/>
  <c r="H20" i="30" l="1"/>
  <c r="H14" i="30"/>
  <c r="L10" i="30" l="1"/>
  <c r="O32" i="30" l="1"/>
  <c r="M30" i="30"/>
  <c r="N24" i="30"/>
  <c r="N23" i="30" s="1"/>
  <c r="L33" i="30"/>
  <c r="K33" i="30"/>
  <c r="J33" i="30"/>
  <c r="K30" i="30"/>
  <c r="J30" i="30"/>
  <c r="L24" i="30"/>
  <c r="L23" i="30" s="1"/>
  <c r="K24" i="30"/>
  <c r="J24" i="30"/>
  <c r="K23" i="30"/>
  <c r="J23" i="30"/>
  <c r="K20" i="30"/>
  <c r="K17" i="30" s="1"/>
  <c r="J20" i="30"/>
  <c r="J17" i="30" s="1"/>
  <c r="K14" i="30"/>
  <c r="K13" i="30" s="1"/>
  <c r="J13" i="30"/>
  <c r="G24" i="30"/>
  <c r="M24" i="30" l="1"/>
  <c r="R26" i="30"/>
  <c r="L20" i="30"/>
  <c r="L17" i="30" s="1"/>
  <c r="O14" i="30"/>
  <c r="O13" i="30" s="1"/>
  <c r="O25" i="30"/>
  <c r="Q24" i="30"/>
  <c r="Q23" i="30" s="1"/>
  <c r="R32" i="30"/>
  <c r="O31" i="30"/>
  <c r="O30" i="30" s="1"/>
  <c r="N33" i="30"/>
  <c r="O35" i="30"/>
  <c r="R35" i="30"/>
  <c r="O10" i="30"/>
  <c r="K22" i="30"/>
  <c r="O26" i="30"/>
  <c r="Q30" i="30"/>
  <c r="N30" i="30"/>
  <c r="O34" i="30"/>
  <c r="Q33" i="30"/>
  <c r="R10" i="30"/>
  <c r="H17" i="24" s="1"/>
  <c r="H21" i="24" s="1"/>
  <c r="M33" i="30"/>
  <c r="J22" i="30"/>
  <c r="L30" i="30"/>
  <c r="L14" i="30"/>
  <c r="L13" i="30" s="1"/>
  <c r="N22" i="30" l="1"/>
  <c r="O24" i="30"/>
  <c r="O23" i="30" s="1"/>
  <c r="P30" i="30"/>
  <c r="R31" i="30"/>
  <c r="R30" i="30" s="1"/>
  <c r="O33" i="30"/>
  <c r="M23" i="30"/>
  <c r="M22" i="30" s="1"/>
  <c r="N17" i="30"/>
  <c r="M17" i="30"/>
  <c r="O20" i="30"/>
  <c r="O17" i="30" s="1"/>
  <c r="N13" i="30"/>
  <c r="M13" i="30"/>
  <c r="R25" i="30"/>
  <c r="R24" i="30" s="1"/>
  <c r="R23" i="30" s="1"/>
  <c r="P24" i="30"/>
  <c r="P23" i="30" s="1"/>
  <c r="O22" i="30"/>
  <c r="P33" i="30"/>
  <c r="Q22" i="30"/>
  <c r="L22" i="30"/>
  <c r="R34" i="30"/>
  <c r="R33" i="30" s="1"/>
  <c r="D21" i="24"/>
  <c r="D16" i="24"/>
  <c r="F14" i="24"/>
  <c r="G14" i="24" s="1"/>
  <c r="H14" i="24" s="1"/>
  <c r="H12" i="24" s="1"/>
  <c r="E14" i="24"/>
  <c r="E12" i="24"/>
  <c r="D12" i="24"/>
  <c r="H8" i="24"/>
  <c r="G8" i="24"/>
  <c r="F8" i="24"/>
  <c r="E8" i="24"/>
  <c r="D8" i="24"/>
  <c r="F12" i="24" l="1"/>
  <c r="G12" i="24"/>
  <c r="R22" i="30"/>
  <c r="P22" i="30"/>
  <c r="F21" i="24"/>
  <c r="E21" i="24"/>
  <c r="D19" i="24"/>
  <c r="F19" i="24"/>
  <c r="E19" i="24"/>
  <c r="E16" i="24"/>
  <c r="F16" i="24" l="1"/>
  <c r="G16" i="24"/>
  <c r="H19" i="24"/>
  <c r="G21" i="24"/>
  <c r="G19" i="24" s="1"/>
  <c r="I35" i="30" l="1"/>
  <c r="I34" i="30"/>
  <c r="I33" i="30" s="1"/>
  <c r="H33" i="30"/>
  <c r="G33" i="30"/>
  <c r="I32" i="30"/>
  <c r="I31" i="30"/>
  <c r="H30" i="30"/>
  <c r="G30" i="30"/>
  <c r="I26" i="30"/>
  <c r="I25" i="30"/>
  <c r="H24" i="30"/>
  <c r="G23" i="30"/>
  <c r="G22" i="30" s="1"/>
  <c r="G17" i="30"/>
  <c r="H13" i="30"/>
  <c r="I30" i="30" l="1"/>
  <c r="H23" i="30"/>
  <c r="H22" i="30"/>
  <c r="I24" i="30"/>
  <c r="I23" i="30" s="1"/>
  <c r="I13" i="30"/>
  <c r="G13" i="30"/>
  <c r="H17" i="30"/>
  <c r="I17" i="30"/>
  <c r="I22" i="30" l="1"/>
  <c r="I10" i="30"/>
  <c r="I12" i="30" s="1"/>
  <c r="I16" i="30" s="1"/>
  <c r="I21" i="30" s="1"/>
  <c r="F10" i="30" l="1"/>
  <c r="K6" i="30" l="1"/>
  <c r="L6" i="30" s="1"/>
  <c r="M6" i="30" s="1"/>
  <c r="N6" i="30" s="1"/>
  <c r="O6" i="30" s="1"/>
  <c r="P6" i="30" s="1"/>
  <c r="Q6" i="30" s="1"/>
  <c r="H6" i="30" l="1"/>
  <c r="I6" i="30" s="1"/>
  <c r="F35" i="30" l="1"/>
  <c r="F34" i="30"/>
  <c r="F26" i="30"/>
  <c r="F25" i="30"/>
  <c r="F20" i="30"/>
  <c r="F11" i="30"/>
  <c r="G11" i="30" s="1"/>
  <c r="E33" i="30"/>
  <c r="D33" i="30"/>
  <c r="E24" i="30"/>
  <c r="E23" i="30" s="1"/>
  <c r="D24" i="30"/>
  <c r="E17" i="30"/>
  <c r="D17" i="30"/>
  <c r="E12" i="30"/>
  <c r="D12" i="30"/>
  <c r="H11" i="30" l="1"/>
  <c r="J11" i="30"/>
  <c r="G12" i="30"/>
  <c r="G16" i="30" s="1"/>
  <c r="G21" i="30" s="1"/>
  <c r="D23" i="30"/>
  <c r="F12" i="30"/>
  <c r="F33" i="30"/>
  <c r="F24" i="30"/>
  <c r="E13" i="30"/>
  <c r="E16" i="30" s="1"/>
  <c r="E21" i="30" s="1"/>
  <c r="F17" i="30"/>
  <c r="J12" i="30" l="1"/>
  <c r="J16" i="30" s="1"/>
  <c r="J21" i="30" s="1"/>
  <c r="K11" i="30"/>
  <c r="H12" i="30"/>
  <c r="H16" i="30" s="1"/>
  <c r="H21" i="30" s="1"/>
  <c r="F23" i="30"/>
  <c r="K12" i="30" l="1"/>
  <c r="K16" i="30" s="1"/>
  <c r="K21" i="30" s="1"/>
  <c r="O11" i="30"/>
  <c r="O12" i="30" s="1"/>
  <c r="O16" i="30" s="1"/>
  <c r="O21" i="30" s="1"/>
  <c r="M12" i="30"/>
  <c r="M16" i="30" s="1"/>
  <c r="M21" i="30" s="1"/>
  <c r="L11" i="30"/>
  <c r="L12" i="30" s="1"/>
  <c r="L16" i="30" s="1"/>
  <c r="L21" i="30" s="1"/>
  <c r="D13" i="30"/>
  <c r="D16" i="30" s="1"/>
  <c r="D21" i="30" s="1"/>
  <c r="F14" i="30"/>
  <c r="P12" i="30" l="1"/>
  <c r="Q12" i="30"/>
  <c r="N12" i="30"/>
  <c r="N16" i="30" s="1"/>
  <c r="N21" i="30" s="1"/>
  <c r="F13" i="30"/>
  <c r="F16" i="30" s="1"/>
  <c r="F21" i="30" s="1"/>
  <c r="R11" i="30" l="1"/>
  <c r="R12" i="30" s="1"/>
  <c r="F31" i="30"/>
  <c r="E30" i="30"/>
  <c r="E22" i="30" s="1"/>
  <c r="D30" i="30"/>
  <c r="D22" i="30" s="1"/>
  <c r="F32" i="30"/>
  <c r="F30" i="30" s="1"/>
  <c r="F22" i="30" s="1"/>
  <c r="I15" i="23" l="1"/>
  <c r="Q14" i="30" l="1"/>
  <c r="Q13" i="30" s="1"/>
  <c r="Q16" i="30" s="1"/>
  <c r="P14" i="30"/>
  <c r="P13" i="30" l="1"/>
  <c r="P16" i="30" s="1"/>
  <c r="R14" i="30"/>
  <c r="R13" i="30" s="1"/>
  <c r="H18" i="24" l="1"/>
  <c r="H16" i="24" s="1"/>
  <c r="R16" i="30"/>
  <c r="P20" i="30" l="1"/>
  <c r="Q20" i="30"/>
  <c r="Q17" i="30" s="1"/>
  <c r="Q21" i="30" l="1"/>
  <c r="R20" i="30"/>
  <c r="R17" i="30" s="1"/>
  <c r="R21" i="30" s="1"/>
  <c r="P17" i="30"/>
  <c r="P21" i="30" l="1"/>
</calcChain>
</file>

<file path=xl/comments1.xml><?xml version="1.0" encoding="utf-8"?>
<comments xmlns="http://schemas.openxmlformats.org/spreadsheetml/2006/main">
  <authors>
    <author>Петрова Татьяна Геннадьевна</author>
  </authors>
  <commentList>
    <comment ref="R36" authorId="0">
      <text>
        <r>
          <rPr>
            <b/>
            <sz val="8"/>
            <color indexed="81"/>
            <rFont val="Tahoma"/>
            <family val="2"/>
            <charset val="204"/>
          </rPr>
          <t>Петрова Татьяна Геннадьевна:</t>
        </r>
        <r>
          <rPr>
            <sz val="8"/>
            <color indexed="81"/>
            <rFont val="Tahoma"/>
            <family val="2"/>
            <charset val="204"/>
          </rPr>
          <t xml:space="preserve">
факт 2021</t>
        </r>
      </text>
    </comment>
    <comment ref="U40" authorId="0">
      <text>
        <r>
          <rPr>
            <b/>
            <sz val="8"/>
            <color indexed="81"/>
            <rFont val="Tahoma"/>
            <family val="2"/>
            <charset val="204"/>
          </rPr>
          <t>Петрова Татьяна Геннадьевна:</t>
        </r>
        <r>
          <rPr>
            <sz val="8"/>
            <color indexed="81"/>
            <rFont val="Tahoma"/>
            <family val="2"/>
            <charset val="204"/>
          </rPr>
          <t xml:space="preserve">
факт 2021</t>
        </r>
      </text>
    </comment>
  </commentList>
</comments>
</file>

<file path=xl/comments2.xml><?xml version="1.0" encoding="utf-8"?>
<comments xmlns="http://schemas.openxmlformats.org/spreadsheetml/2006/main">
  <authors>
    <author>kzs001</author>
  </authors>
  <commentLis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kzs001:</t>
        </r>
        <r>
          <rPr>
            <sz val="9"/>
            <color indexed="81"/>
            <rFont val="Tahoma"/>
            <family val="2"/>
            <charset val="204"/>
          </rPr>
          <t xml:space="preserve">
определяется как отношение количества аварий на централизованных системах водоснабжения к протяженности сетей и определяется в единицах на 1 км сети</t>
        </r>
      </text>
    </comment>
  </commentList>
</comments>
</file>

<file path=xl/sharedStrings.xml><?xml version="1.0" encoding="utf-8"?>
<sst xmlns="http://schemas.openxmlformats.org/spreadsheetml/2006/main" count="254" uniqueCount="132">
  <si>
    <t>прочим потребителям</t>
  </si>
  <si>
    <t>Срок реализации мероприятия, лет</t>
  </si>
  <si>
    <t>Наименование показателя</t>
  </si>
  <si>
    <t>%</t>
  </si>
  <si>
    <t>1.</t>
  </si>
  <si>
    <t>2.</t>
  </si>
  <si>
    <t>3.</t>
  </si>
  <si>
    <t>4.</t>
  </si>
  <si>
    <t>№           п/п</t>
  </si>
  <si>
    <t>Наименование мероприятий</t>
  </si>
  <si>
    <t>Финансовые потребности на реализацию мероприятия, тыс.руб.</t>
  </si>
  <si>
    <t>Итого:</t>
  </si>
  <si>
    <t>№              п/п</t>
  </si>
  <si>
    <t>Единица измерения</t>
  </si>
  <si>
    <t>Величина показателя</t>
  </si>
  <si>
    <t>Показатели качества воды</t>
  </si>
  <si>
    <t>1.1</t>
  </si>
  <si>
    <t>1.2</t>
  </si>
  <si>
    <t>Показатели надежности и бесперебойности водоснабжения</t>
  </si>
  <si>
    <t>2.1</t>
  </si>
  <si>
    <t>ед./км</t>
  </si>
  <si>
    <t>Наименование</t>
  </si>
  <si>
    <t>кВт.ч/куб.м</t>
  </si>
  <si>
    <t>доля потерь воды в централизованной системе водоснабжения при транспортировке в общем объеме воды, поданной в водопроводную сеть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</si>
  <si>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</si>
  <si>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общее количество отобранных проб</t>
  </si>
  <si>
    <t>количество проб питьевой воды в распределительной водопроводной сети, отобранных по результатам производственного контроля качества питьевой воды, не соответствующих установленным требованиям</t>
  </si>
  <si>
    <t>I</t>
  </si>
  <si>
    <t>ед.</t>
  </si>
  <si>
    <t>1</t>
  </si>
  <si>
    <t>2.2</t>
  </si>
  <si>
    <t>показатель надежности и бесперебойности централизованной системы холодного водоснабжения</t>
  </si>
  <si>
    <t>количество перерывов в подаче воды, зафиксированных в определенных договором холодного водоснабжения, единым договором водоснабжения и водоотведения или договором транспортировки холодной воды местах исполнения обязательств организации, осуществляющей холодное водоснабжение по подаче холодной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 и (или) водоотведение (без плановых ремонтов)</t>
  </si>
  <si>
    <t>протяженность водопроводной сети</t>
  </si>
  <si>
    <t>II</t>
  </si>
  <si>
    <t>км</t>
  </si>
  <si>
    <t>общий объем воды, поданной в водопроводную сеть</t>
  </si>
  <si>
    <t>объем потерь воды в централизованной системе водоснабжения при ее транспортировке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</si>
  <si>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питьевой воды</t>
  </si>
  <si>
    <t>общее количество электрической энергии, потребляемой в технологическом процессе транспортировки питьевой воды</t>
  </si>
  <si>
    <t>общий объем транспортируемой воды</t>
  </si>
  <si>
    <t>тыс.куб.м</t>
  </si>
  <si>
    <t>тыс.кВт.ч</t>
  </si>
  <si>
    <t>III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</si>
  <si>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</si>
  <si>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</si>
  <si>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</si>
  <si>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</si>
  <si>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</si>
  <si>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</si>
  <si>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</si>
  <si>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№
п/п</t>
  </si>
  <si>
    <t>Объем воды из источников водоснабжения:</t>
  </si>
  <si>
    <t>куб.м</t>
  </si>
  <si>
    <t xml:space="preserve">  из поверхностных источников</t>
  </si>
  <si>
    <t>из подземных источников</t>
  </si>
  <si>
    <t>Объем воды от других операторов (покупка воды)</t>
  </si>
  <si>
    <t>Потребление на собственные нужды</t>
  </si>
  <si>
    <t>Объем питьевой воды, поданной в сеть</t>
  </si>
  <si>
    <t>5.</t>
  </si>
  <si>
    <t>Потери воды</t>
  </si>
  <si>
    <t>5.1</t>
  </si>
  <si>
    <t xml:space="preserve">  потери воды из водопроводной сети</t>
  </si>
  <si>
    <t>5.2</t>
  </si>
  <si>
    <t xml:space="preserve">  неучтенные расходы воды</t>
  </si>
  <si>
    <t>6.</t>
  </si>
  <si>
    <t>Полезный отпуск питьевой воды, всего</t>
  </si>
  <si>
    <t>6.1.</t>
  </si>
  <si>
    <t>в т.ч. межцеховый оборот:</t>
  </si>
  <si>
    <t>6.1.1</t>
  </si>
  <si>
    <t xml:space="preserve">  для приготовления горячей воды</t>
  </si>
  <si>
    <t>6.1.2</t>
  </si>
  <si>
    <t xml:space="preserve">  для производства тепловой энергии</t>
  </si>
  <si>
    <t>6.1.3</t>
  </si>
  <si>
    <t xml:space="preserve">  на прочие производственные нужды</t>
  </si>
  <si>
    <t>7.</t>
  </si>
  <si>
    <t>Отпуск питьевой воды, всего</t>
  </si>
  <si>
    <t>проверка</t>
  </si>
  <si>
    <t>7.1.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</si>
  <si>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</si>
  <si>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</si>
  <si>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</si>
  <si>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</si>
  <si>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>7.2.</t>
  </si>
  <si>
    <t xml:space="preserve"> сельскому</t>
  </si>
  <si>
    <t>7.3</t>
  </si>
  <si>
    <t>бюджетным потребителям:</t>
  </si>
  <si>
    <t xml:space="preserve">        - расчетными способами</t>
  </si>
  <si>
    <t>7.4</t>
  </si>
  <si>
    <t xml:space="preserve">          - расчетными способами</t>
  </si>
  <si>
    <t>Раздел 2. Баланс водоснабжения (питьевая вода (питьевое водоснабжение))</t>
  </si>
  <si>
    <t>год</t>
  </si>
  <si>
    <t>1 полугодие</t>
  </si>
  <si>
    <t>2 полугодие</t>
  </si>
  <si>
    <t>Показатели прозводственной деятельности</t>
  </si>
  <si>
    <t>ПРОИЗВОДСТВЕННАЯ ПРОГРАММА</t>
  </si>
  <si>
    <t>2019 год</t>
  </si>
  <si>
    <t>2020 год</t>
  </si>
  <si>
    <t>2021 год</t>
  </si>
  <si>
    <t>2022 год</t>
  </si>
  <si>
    <t>2023 год</t>
  </si>
  <si>
    <t>Раздел 4. Объем финансовых потребностей, необходимых для реализации производственной программы</t>
  </si>
  <si>
    <t>№ п/п</t>
  </si>
  <si>
    <t>МП "ЧРКХ"</t>
  </si>
  <si>
    <t>6894000, Чукотский автономный округ, г.Певек, ул.Пугачева, 42/2</t>
  </si>
  <si>
    <t>Замена участка сети ТВС от ТВК  84 до ТВК 84 а магистрали Запад-1 в г.Певек</t>
  </si>
  <si>
    <t>Замена участка сети ТВС от ТВК  42  магистрали Запад 3 до ТВК 29 магистрали Запад 1  в г.Певек</t>
  </si>
  <si>
    <t>Замена участка сети ТВС от ТВК  34  магистрали Юг 6 до ввода в жилой дом Пугачева 50</t>
  </si>
  <si>
    <t>Замена участка сети ТВС от ТВК  35  магистрали Юг 6 до ввода в жилой дом Пугачева 52</t>
  </si>
  <si>
    <t>Замена участка сети ТВС от ТВК  18 до ТВК 21/1 магистрали Юг-1 в г.Певек</t>
  </si>
  <si>
    <t>в сфере холодного водоснабжения (питьевая вода (питьевое водоснабжение)) на 2019-2023 годы</t>
  </si>
  <si>
    <t>участок Певек</t>
  </si>
  <si>
    <t>Участок Певек</t>
  </si>
  <si>
    <t>8.</t>
  </si>
  <si>
    <t>9.</t>
  </si>
  <si>
    <t>тыс. руб.</t>
  </si>
  <si>
    <r>
      <t xml:space="preserve">Раздел 3. Перечень плановых мероприятий по ремонту объектов централизованной системы </t>
    </r>
    <r>
      <rPr>
        <b/>
        <sz val="12"/>
        <rFont val="Times New Roman"/>
        <family val="1"/>
        <charset val="204"/>
      </rPr>
      <t>холодного водоснабжения, мероприятий, направленных на улучшение качества питьевой воды, мероприятий по энергосбережению и повышению энергетической эффективности, о снижению потерь воды при транспортировке</t>
    </r>
  </si>
  <si>
    <r>
      <t>3.1. План мероприятий по ремонту объектов централизованной систе</t>
    </r>
    <r>
      <rPr>
        <b/>
        <sz val="12"/>
        <rFont val="Times New Roman"/>
        <family val="1"/>
        <charset val="204"/>
      </rPr>
      <t>мы холодного водоснабжения</t>
    </r>
  </si>
  <si>
    <t>Ремонт трубопроводов холодного водоснабжения</t>
  </si>
  <si>
    <t>3.2. План мероприятий, направленных на улучшение качества питьевой воды*</t>
  </si>
  <si>
    <t>* План мероприятий, направленных на улучшение качества питьевой воды, организацией не представлен</t>
  </si>
  <si>
    <t>3.3. План мероприятий по энергосбережению и повышению энергетической эффективности, в том числе по снижению потерь воды при транспортировке*</t>
  </si>
  <si>
    <t>* План мероприятий по энергосбережению и повышению энергетической эффективности организацией не представлен</t>
  </si>
  <si>
    <t>Наименование участков</t>
  </si>
  <si>
    <t xml:space="preserve">2019 год </t>
  </si>
  <si>
    <t xml:space="preserve">1. </t>
  </si>
  <si>
    <t>ПЛАН</t>
  </si>
  <si>
    <r>
      <t xml:space="preserve">Раздел 5. Плановые значения показателей надежности, качества, энергетической эффективности деятельности </t>
    </r>
    <r>
      <rPr>
        <b/>
        <i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в сфере холодного водоснабжения</t>
    </r>
  </si>
  <si>
    <t>Значения показателей</t>
  </si>
  <si>
    <t>Показатели эффективности использования ресурсов, в том числе уровень потерь воды</t>
  </si>
  <si>
    <t>1 пг</t>
  </si>
  <si>
    <t>2 пг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</si>
</sst>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.000"/>
    <numFmt numFmtId="167" formatCode="#,##0.000"/>
  </numFmts>
  <fonts count="26" x14ac:knownFonts="1">
    <font>
      <sz val="10"/>
      <name val="Arial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indexed="62"/>
      <name val="Times New Roman"/>
      <family val="1"/>
      <charset val="204"/>
    </font>
    <font>
      <i/>
      <sz val="14"/>
      <color indexed="6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6" fillId="0" borderId="0"/>
    <xf numFmtId="0" fontId="10" fillId="0" borderId="0"/>
    <xf numFmtId="0" fontId="5" fillId="0" borderId="0"/>
    <xf numFmtId="0" fontId="5" fillId="0" borderId="0"/>
  </cellStyleXfs>
  <cellXfs count="152">
    <xf numFmtId="0" fontId="0" fillId="0" borderId="0" xfId="0"/>
    <xf numFmtId="0" fontId="7" fillId="0" borderId="3" xfId="3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 wrapText="1"/>
    </xf>
    <xf numFmtId="0" fontId="14" fillId="0" borderId="0" xfId="3" applyFont="1"/>
    <xf numFmtId="0" fontId="7" fillId="0" borderId="0" xfId="3" applyFont="1"/>
    <xf numFmtId="0" fontId="7" fillId="0" borderId="0" xfId="3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0" fontId="8" fillId="0" borderId="0" xfId="3" applyFont="1"/>
    <xf numFmtId="0" fontId="3" fillId="0" borderId="0" xfId="1" applyFont="1" applyBorder="1" applyAlignment="1">
      <alignment horizontal="left"/>
    </xf>
    <xf numFmtId="0" fontId="8" fillId="0" borderId="0" xfId="3" applyFont="1" applyBorder="1" applyAlignment="1">
      <alignment horizontal="left"/>
    </xf>
    <xf numFmtId="0" fontId="13" fillId="0" borderId="0" xfId="1" applyFont="1"/>
    <xf numFmtId="0" fontId="16" fillId="0" borderId="0" xfId="1" applyFont="1" applyAlignment="1">
      <alignment vertical="top"/>
    </xf>
    <xf numFmtId="0" fontId="17" fillId="0" borderId="3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0" xfId="1" applyFont="1" applyAlignment="1">
      <alignment vertical="center"/>
    </xf>
    <xf numFmtId="49" fontId="15" fillId="0" borderId="3" xfId="1" applyNumberFormat="1" applyFont="1" applyBorder="1" applyAlignment="1">
      <alignment horizontal="center" vertical="center" wrapText="1"/>
    </xf>
    <xf numFmtId="0" fontId="15" fillId="0" borderId="3" xfId="1" applyFont="1" applyBorder="1" applyAlignment="1">
      <alignment vertical="center" wrapText="1"/>
    </xf>
    <xf numFmtId="49" fontId="17" fillId="0" borderId="3" xfId="1" applyNumberFormat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left" vertical="center" wrapText="1" indent="1"/>
    </xf>
    <xf numFmtId="0" fontId="17" fillId="0" borderId="3" xfId="1" applyFont="1" applyBorder="1" applyAlignment="1">
      <alignment horizontal="left" vertical="center" wrapText="1" indent="2"/>
    </xf>
    <xf numFmtId="0" fontId="17" fillId="0" borderId="3" xfId="1" applyFont="1" applyBorder="1" applyAlignment="1">
      <alignment vertical="center" wrapText="1"/>
    </xf>
    <xf numFmtId="0" fontId="16" fillId="0" borderId="3" xfId="1" applyFont="1" applyBorder="1" applyAlignment="1">
      <alignment horizontal="center" vertical="center" wrapText="1"/>
    </xf>
    <xf numFmtId="0" fontId="16" fillId="0" borderId="0" xfId="1" applyFont="1" applyAlignment="1">
      <alignment vertical="center"/>
    </xf>
    <xf numFmtId="0" fontId="15" fillId="0" borderId="3" xfId="1" applyFont="1" applyBorder="1" applyAlignment="1">
      <alignment horizontal="left" vertical="center" wrapText="1" indent="1"/>
    </xf>
    <xf numFmtId="0" fontId="17" fillId="0" borderId="3" xfId="1" applyFont="1" applyBorder="1" applyAlignment="1">
      <alignment horizontal="left" vertical="center" wrapText="1" indent="3"/>
    </xf>
    <xf numFmtId="0" fontId="1" fillId="0" borderId="0" xfId="1" applyFont="1"/>
    <xf numFmtId="0" fontId="1" fillId="2" borderId="3" xfId="1" applyFont="1" applyFill="1" applyBorder="1" applyAlignment="1">
      <alignment vertical="center" wrapText="1"/>
    </xf>
    <xf numFmtId="0" fontId="17" fillId="0" borderId="3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5" fontId="17" fillId="0" borderId="3" xfId="1" applyNumberFormat="1" applyFont="1" applyBorder="1" applyAlignment="1">
      <alignment horizontal="center" vertical="center" wrapText="1"/>
    </xf>
    <xf numFmtId="165" fontId="17" fillId="2" borderId="3" xfId="1" applyNumberFormat="1" applyFont="1" applyFill="1" applyBorder="1" applyAlignment="1">
      <alignment horizontal="center" vertical="center" wrapText="1"/>
    </xf>
    <xf numFmtId="165" fontId="15" fillId="2" borderId="3" xfId="1" applyNumberFormat="1" applyFont="1" applyFill="1" applyBorder="1" applyAlignment="1">
      <alignment horizontal="center" vertical="center" wrapText="1"/>
    </xf>
    <xf numFmtId="165" fontId="17" fillId="0" borderId="3" xfId="1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left" vertical="center" wrapText="1"/>
    </xf>
    <xf numFmtId="166" fontId="1" fillId="0" borderId="0" xfId="1" applyNumberFormat="1" applyFont="1"/>
    <xf numFmtId="167" fontId="1" fillId="0" borderId="0" xfId="1" applyNumberFormat="1" applyFont="1"/>
    <xf numFmtId="0" fontId="21" fillId="0" borderId="3" xfId="2" applyFont="1" applyFill="1" applyBorder="1" applyAlignment="1">
      <alignment horizontal="center" vertical="center" wrapText="1"/>
    </xf>
    <xf numFmtId="165" fontId="15" fillId="0" borderId="3" xfId="1" applyNumberFormat="1" applyFont="1" applyFill="1" applyBorder="1" applyAlignment="1">
      <alignment horizontal="center" vertical="center" wrapText="1"/>
    </xf>
    <xf numFmtId="167" fontId="13" fillId="0" borderId="0" xfId="1" applyNumberFormat="1" applyFont="1"/>
    <xf numFmtId="167" fontId="17" fillId="0" borderId="3" xfId="1" applyNumberFormat="1" applyFont="1" applyFill="1" applyBorder="1" applyAlignment="1">
      <alignment horizontal="center" vertical="center" wrapText="1"/>
    </xf>
    <xf numFmtId="2" fontId="1" fillId="0" borderId="0" xfId="1" applyNumberFormat="1" applyFont="1"/>
    <xf numFmtId="164" fontId="1" fillId="0" borderId="0" xfId="1" applyNumberFormat="1" applyFont="1"/>
    <xf numFmtId="164" fontId="16" fillId="0" borderId="0" xfId="1" applyNumberFormat="1" applyFont="1" applyAlignment="1">
      <alignment vertical="center"/>
    </xf>
    <xf numFmtId="164" fontId="1" fillId="0" borderId="0" xfId="1" applyNumberFormat="1" applyFont="1" applyAlignment="1">
      <alignment vertical="center"/>
    </xf>
    <xf numFmtId="164" fontId="3" fillId="0" borderId="21" xfId="1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/>
    </xf>
    <xf numFmtId="166" fontId="21" fillId="0" borderId="3" xfId="2" applyNumberFormat="1" applyFont="1" applyFill="1" applyBorder="1" applyAlignment="1">
      <alignment horizontal="center" vertical="center" wrapText="1"/>
    </xf>
    <xf numFmtId="2" fontId="25" fillId="0" borderId="0" xfId="1" applyNumberFormat="1" applyFont="1"/>
    <xf numFmtId="0" fontId="25" fillId="0" borderId="0" xfId="1" applyFont="1"/>
    <xf numFmtId="166" fontId="25" fillId="0" borderId="0" xfId="1" applyNumberFormat="1" applyFont="1"/>
    <xf numFmtId="166" fontId="1" fillId="0" borderId="0" xfId="1" applyNumberFormat="1" applyFont="1" applyAlignment="1">
      <alignment vertical="center"/>
    </xf>
    <xf numFmtId="165" fontId="13" fillId="0" borderId="0" xfId="1" applyNumberFormat="1" applyFont="1"/>
    <xf numFmtId="0" fontId="18" fillId="0" borderId="0" xfId="1" applyFont="1" applyAlignment="1">
      <alignment horizontal="center"/>
    </xf>
    <xf numFmtId="0" fontId="13" fillId="0" borderId="0" xfId="1" applyFont="1" applyAlignment="1">
      <alignment horizontal="center" wrapText="1"/>
    </xf>
    <xf numFmtId="0" fontId="19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0" fontId="4" fillId="0" borderId="8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17" fillId="0" borderId="3" xfId="1" applyFont="1" applyBorder="1" applyAlignment="1">
      <alignment horizontal="center" vertical="center" wrapText="1"/>
    </xf>
    <xf numFmtId="0" fontId="1" fillId="3" borderId="13" xfId="1" applyFont="1" applyFill="1" applyBorder="1" applyAlignment="1">
      <alignment horizontal="center" vertical="top"/>
    </xf>
    <xf numFmtId="0" fontId="1" fillId="3" borderId="11" xfId="1" applyFont="1" applyFill="1" applyBorder="1" applyAlignment="1">
      <alignment horizontal="center" vertical="top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17" fillId="3" borderId="12" xfId="1" applyFont="1" applyFill="1" applyBorder="1" applyAlignment="1">
      <alignment horizontal="center" vertical="center" wrapText="1"/>
    </xf>
    <xf numFmtId="0" fontId="17" fillId="3" borderId="13" xfId="1" applyFont="1" applyFill="1" applyBorder="1" applyAlignment="1">
      <alignment horizontal="center" vertical="center" wrapText="1"/>
    </xf>
    <xf numFmtId="0" fontId="17" fillId="3" borderId="11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justify" vertical="center" wrapText="1"/>
    </xf>
    <xf numFmtId="0" fontId="9" fillId="0" borderId="0" xfId="0" applyFont="1" applyFill="1"/>
    <xf numFmtId="0" fontId="8" fillId="0" borderId="8" xfId="0" applyNumberFormat="1" applyFont="1" applyFill="1" applyBorder="1" applyAlignment="1">
      <alignment horizontal="left" wrapText="1"/>
    </xf>
    <xf numFmtId="0" fontId="3" fillId="0" borderId="7" xfId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wrapText="1"/>
    </xf>
    <xf numFmtId="0" fontId="8" fillId="0" borderId="13" xfId="0" applyNumberFormat="1" applyFont="1" applyFill="1" applyBorder="1" applyAlignment="1">
      <alignment horizontal="center" wrapText="1"/>
    </xf>
    <xf numFmtId="0" fontId="8" fillId="0" borderId="11" xfId="0" applyNumberFormat="1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left" wrapText="1"/>
    </xf>
    <xf numFmtId="49" fontId="3" fillId="0" borderId="22" xfId="0" applyNumberFormat="1" applyFont="1" applyFill="1" applyBorder="1" applyAlignment="1">
      <alignment horizontal="left" wrapText="1"/>
    </xf>
    <xf numFmtId="49" fontId="3" fillId="0" borderId="23" xfId="0" applyNumberFormat="1" applyFont="1" applyFill="1" applyBorder="1" applyAlignment="1">
      <alignment horizontal="left" wrapText="1"/>
    </xf>
    <xf numFmtId="0" fontId="3" fillId="0" borderId="20" xfId="1" applyFont="1" applyFill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left" wrapText="1"/>
    </xf>
    <xf numFmtId="49" fontId="3" fillId="0" borderId="24" xfId="0" applyNumberFormat="1" applyFont="1" applyFill="1" applyBorder="1" applyAlignment="1">
      <alignment horizontal="left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left" vertical="center" wrapText="1"/>
    </xf>
    <xf numFmtId="0" fontId="3" fillId="0" borderId="18" xfId="1" applyFont="1" applyFill="1" applyBorder="1" applyAlignment="1">
      <alignment horizontal="left" vertical="center" wrapText="1"/>
    </xf>
    <xf numFmtId="164" fontId="3" fillId="0" borderId="16" xfId="1" applyNumberFormat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left" vertical="center" wrapText="1"/>
    </xf>
    <xf numFmtId="0" fontId="3" fillId="0" borderId="13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/>
    <xf numFmtId="0" fontId="4" fillId="0" borderId="8" xfId="1" applyFont="1" applyFill="1" applyBorder="1" applyAlignment="1">
      <alignment horizontal="left" wrapText="1"/>
    </xf>
    <xf numFmtId="0" fontId="3" fillId="0" borderId="3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left"/>
    </xf>
    <xf numFmtId="0" fontId="3" fillId="0" borderId="13" xfId="1" applyFont="1" applyFill="1" applyBorder="1" applyAlignment="1">
      <alignment horizontal="left"/>
    </xf>
    <xf numFmtId="0" fontId="3" fillId="0" borderId="11" xfId="1" applyFont="1" applyFill="1" applyBorder="1" applyAlignment="1">
      <alignment horizontal="left"/>
    </xf>
    <xf numFmtId="0" fontId="3" fillId="0" borderId="14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3" fillId="0" borderId="6" xfId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left" vertical="center" wrapText="1"/>
    </xf>
    <xf numFmtId="0" fontId="7" fillId="0" borderId="0" xfId="2" applyFont="1" applyFill="1"/>
    <xf numFmtId="0" fontId="7" fillId="0" borderId="7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horizontal="justify" vertical="top" wrapText="1"/>
    </xf>
    <xf numFmtId="164" fontId="7" fillId="0" borderId="3" xfId="2" applyNumberFormat="1" applyFont="1" applyFill="1" applyBorder="1" applyAlignment="1">
      <alignment horizontal="center" vertical="center" wrapText="1"/>
    </xf>
    <xf numFmtId="49" fontId="7" fillId="0" borderId="7" xfId="2" applyNumberFormat="1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justify" vertical="top" wrapText="1"/>
    </xf>
    <xf numFmtId="49" fontId="7" fillId="0" borderId="3" xfId="2" applyNumberFormat="1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1" fontId="7" fillId="0" borderId="3" xfId="2" applyNumberFormat="1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justify" vertical="top" wrapText="1"/>
    </xf>
    <xf numFmtId="166" fontId="7" fillId="0" borderId="0" xfId="2" applyNumberFormat="1" applyFont="1" applyFill="1"/>
    <xf numFmtId="166" fontId="7" fillId="0" borderId="3" xfId="2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64" fontId="7" fillId="0" borderId="0" xfId="2" applyNumberFormat="1" applyFont="1" applyFill="1"/>
  </cellXfs>
  <cellStyles count="5">
    <cellStyle name="Обычный" xfId="0" builtinId="0"/>
    <cellStyle name="Обычный 2_ООО Тепловая компания (печора)" xfId="1"/>
    <cellStyle name="Обычный 5" xfId="2"/>
    <cellStyle name="Обычный_PP_PitWater" xfId="3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3"/>
  <sheetViews>
    <sheetView zoomScaleNormal="100" workbookViewId="0">
      <selection activeCell="A18" sqref="A18"/>
    </sheetView>
  </sheetViews>
  <sheetFormatPr defaultColWidth="9.140625" defaultRowHeight="15.75" x14ac:dyDescent="0.25"/>
  <cols>
    <col min="1" max="1" width="51.28515625" style="5" customWidth="1"/>
    <col min="2" max="2" width="61.85546875" style="5" customWidth="1"/>
    <col min="3" max="3" width="7" style="5" customWidth="1"/>
    <col min="4" max="4" width="6.7109375" style="5" customWidth="1"/>
    <col min="5" max="16384" width="9.140625" style="5"/>
  </cols>
  <sheetData>
    <row r="1" spans="1:3" s="4" customFormat="1" ht="18.75" x14ac:dyDescent="0.3">
      <c r="A1" s="54" t="s">
        <v>95</v>
      </c>
      <c r="B1" s="54"/>
    </row>
    <row r="2" spans="1:3" s="4" customFormat="1" ht="18" customHeight="1" x14ac:dyDescent="0.3">
      <c r="A2" s="55" t="s">
        <v>110</v>
      </c>
      <c r="B2" s="55"/>
    </row>
    <row r="3" spans="1:3" s="4" customFormat="1" ht="19.5" customHeight="1" x14ac:dyDescent="0.3">
      <c r="A3" s="56"/>
      <c r="B3" s="57"/>
    </row>
    <row r="4" spans="1:3" s="4" customFormat="1" ht="18.75" customHeight="1" x14ac:dyDescent="0.3">
      <c r="A4" s="58" t="s">
        <v>44</v>
      </c>
      <c r="B4" s="58"/>
    </row>
    <row r="5" spans="1:3" ht="27" customHeight="1" x14ac:dyDescent="0.25">
      <c r="A5" s="1" t="s">
        <v>45</v>
      </c>
      <c r="B5" s="2" t="s">
        <v>103</v>
      </c>
    </row>
    <row r="6" spans="1:3" ht="36" customHeight="1" x14ac:dyDescent="0.25">
      <c r="A6" s="1" t="s">
        <v>46</v>
      </c>
      <c r="B6" s="3" t="s">
        <v>104</v>
      </c>
    </row>
    <row r="7" spans="1:3" ht="38.25" customHeight="1" x14ac:dyDescent="0.25">
      <c r="A7" s="1" t="s">
        <v>47</v>
      </c>
      <c r="B7" s="3" t="s">
        <v>48</v>
      </c>
    </row>
    <row r="8" spans="1:3" ht="27.75" customHeight="1" x14ac:dyDescent="0.25">
      <c r="A8" s="1" t="s">
        <v>49</v>
      </c>
      <c r="B8" s="2" t="s">
        <v>50</v>
      </c>
    </row>
    <row r="9" spans="1:3" s="8" customFormat="1" ht="21.75" customHeight="1" x14ac:dyDescent="0.25">
      <c r="A9" s="6"/>
      <c r="B9" s="7"/>
    </row>
    <row r="16" spans="1:3" x14ac:dyDescent="0.25">
      <c r="C16" s="9"/>
    </row>
    <row r="18" spans="1:3" x14ac:dyDescent="0.25">
      <c r="C18" s="10"/>
    </row>
    <row r="21" spans="1:3" s="8" customFormat="1" x14ac:dyDescent="0.25">
      <c r="A21" s="5"/>
      <c r="B21" s="5"/>
      <c r="C21" s="5"/>
    </row>
    <row r="22" spans="1:3" ht="15" customHeight="1" x14ac:dyDescent="0.25"/>
    <row r="23" spans="1:3" ht="31.5" customHeight="1" x14ac:dyDescent="0.25"/>
  </sheetData>
  <mergeCells count="4">
    <mergeCell ref="A1:B1"/>
    <mergeCell ref="A2:B2"/>
    <mergeCell ref="A3:B3"/>
    <mergeCell ref="A4:B4"/>
  </mergeCells>
  <printOptions horizontalCentered="1"/>
  <pageMargins left="0.78740157480314965" right="0.19685039370078741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U61"/>
  <sheetViews>
    <sheetView tabSelected="1" zoomScaleNormal="100" workbookViewId="0">
      <pane xSplit="2" ySplit="5" topLeftCell="C6" activePane="bottomRight" state="frozen"/>
      <selection activeCell="B27" sqref="B27"/>
      <selection pane="topRight" activeCell="B27" sqref="B27"/>
      <selection pane="bottomLeft" activeCell="B27" sqref="B27"/>
      <selection pane="bottomRight" activeCell="G15" sqref="G15"/>
    </sheetView>
  </sheetViews>
  <sheetFormatPr defaultColWidth="9.140625" defaultRowHeight="12.75" x14ac:dyDescent="0.2"/>
  <cols>
    <col min="1" max="1" width="6.7109375" style="26" customWidth="1"/>
    <col min="2" max="2" width="59.7109375" style="26" customWidth="1"/>
    <col min="3" max="3" width="12.140625" style="26" customWidth="1"/>
    <col min="4" max="5" width="12.85546875" style="26" customWidth="1"/>
    <col min="6" max="15" width="12.7109375" style="26" customWidth="1"/>
    <col min="16" max="17" width="12.7109375" style="26" hidden="1" customWidth="1"/>
    <col min="18" max="18" width="14.7109375" style="26" customWidth="1"/>
    <col min="19" max="21" width="0" style="26" hidden="1" customWidth="1"/>
    <col min="22" max="16384" width="9.140625" style="26"/>
  </cols>
  <sheetData>
    <row r="1" spans="1:21" s="11" customFormat="1" ht="20.25" customHeight="1" x14ac:dyDescent="0.3">
      <c r="A1" s="59" t="s">
        <v>90</v>
      </c>
      <c r="B1" s="59"/>
      <c r="C1" s="59"/>
      <c r="D1" s="59"/>
      <c r="E1" s="59"/>
      <c r="F1" s="59"/>
      <c r="M1" s="40"/>
      <c r="N1" s="40"/>
      <c r="P1" s="53"/>
      <c r="Q1" s="53"/>
      <c r="R1" s="53"/>
    </row>
    <row r="2" spans="1:21" s="11" customFormat="1" ht="16.5" customHeight="1" x14ac:dyDescent="0.3">
      <c r="A2" s="60" t="s">
        <v>51</v>
      </c>
      <c r="B2" s="60" t="s">
        <v>21</v>
      </c>
      <c r="C2" s="60" t="s">
        <v>13</v>
      </c>
      <c r="D2" s="63" t="s">
        <v>94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/>
    </row>
    <row r="3" spans="1:21" s="12" customFormat="1" ht="15.75" x14ac:dyDescent="0.25">
      <c r="A3" s="60"/>
      <c r="B3" s="60"/>
      <c r="C3" s="60"/>
      <c r="D3" s="66" t="s">
        <v>111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</row>
    <row r="4" spans="1:21" s="12" customFormat="1" ht="19.5" customHeight="1" x14ac:dyDescent="0.2">
      <c r="A4" s="60"/>
      <c r="B4" s="60"/>
      <c r="C4" s="60"/>
      <c r="D4" s="69" t="s">
        <v>96</v>
      </c>
      <c r="E4" s="70"/>
      <c r="F4" s="71"/>
      <c r="G4" s="61" t="s">
        <v>97</v>
      </c>
      <c r="H4" s="61"/>
      <c r="I4" s="62"/>
      <c r="J4" s="61" t="s">
        <v>98</v>
      </c>
      <c r="K4" s="61"/>
      <c r="L4" s="62"/>
      <c r="M4" s="61" t="s">
        <v>99</v>
      </c>
      <c r="N4" s="61"/>
      <c r="O4" s="62"/>
      <c r="P4" s="61" t="s">
        <v>100</v>
      </c>
      <c r="Q4" s="61"/>
      <c r="R4" s="62"/>
    </row>
    <row r="5" spans="1:21" s="12" customFormat="1" ht="19.5" customHeight="1" x14ac:dyDescent="0.2">
      <c r="A5" s="60"/>
      <c r="B5" s="60"/>
      <c r="C5" s="60"/>
      <c r="D5" s="13" t="s">
        <v>92</v>
      </c>
      <c r="E5" s="13" t="s">
        <v>93</v>
      </c>
      <c r="F5" s="13" t="s">
        <v>91</v>
      </c>
      <c r="G5" s="28" t="s">
        <v>92</v>
      </c>
      <c r="H5" s="28" t="s">
        <v>93</v>
      </c>
      <c r="I5" s="28" t="s">
        <v>91</v>
      </c>
      <c r="J5" s="29" t="s">
        <v>92</v>
      </c>
      <c r="K5" s="29" t="s">
        <v>93</v>
      </c>
      <c r="L5" s="29" t="s">
        <v>91</v>
      </c>
      <c r="M5" s="29" t="s">
        <v>92</v>
      </c>
      <c r="N5" s="29" t="s">
        <v>93</v>
      </c>
      <c r="O5" s="29" t="s">
        <v>91</v>
      </c>
      <c r="P5" s="29" t="s">
        <v>92</v>
      </c>
      <c r="Q5" s="29" t="s">
        <v>93</v>
      </c>
      <c r="R5" s="29" t="s">
        <v>91</v>
      </c>
    </row>
    <row r="6" spans="1:21" s="15" customFormat="1" ht="15" x14ac:dyDescent="0.2">
      <c r="A6" s="13">
        <v>1</v>
      </c>
      <c r="B6" s="13">
        <v>2</v>
      </c>
      <c r="C6" s="14">
        <v>3</v>
      </c>
      <c r="D6" s="13">
        <v>4</v>
      </c>
      <c r="E6" s="13">
        <v>5</v>
      </c>
      <c r="F6" s="13">
        <v>6</v>
      </c>
      <c r="G6" s="28">
        <v>7</v>
      </c>
      <c r="H6" s="28">
        <f t="shared" ref="H6:I6" si="0">G6+1</f>
        <v>8</v>
      </c>
      <c r="I6" s="28">
        <f t="shared" si="0"/>
        <v>9</v>
      </c>
      <c r="J6" s="29">
        <v>7</v>
      </c>
      <c r="K6" s="29">
        <f t="shared" ref="K6" si="1">J6+1</f>
        <v>8</v>
      </c>
      <c r="L6" s="29">
        <f t="shared" ref="L6" si="2">K6+1</f>
        <v>9</v>
      </c>
      <c r="M6" s="29">
        <f t="shared" ref="M6" si="3">L6+1</f>
        <v>10</v>
      </c>
      <c r="N6" s="29">
        <f t="shared" ref="N6" si="4">M6+1</f>
        <v>11</v>
      </c>
      <c r="O6" s="29">
        <f t="shared" ref="O6" si="5">N6+1</f>
        <v>12</v>
      </c>
      <c r="P6" s="29">
        <f t="shared" ref="P6" si="6">O6+1</f>
        <v>13</v>
      </c>
      <c r="Q6" s="29">
        <f t="shared" ref="Q6" si="7">P6+1</f>
        <v>14</v>
      </c>
      <c r="R6" s="29">
        <v>13</v>
      </c>
    </row>
    <row r="7" spans="1:21" s="15" customFormat="1" ht="17.25" customHeight="1" x14ac:dyDescent="0.2">
      <c r="A7" s="16" t="s">
        <v>4</v>
      </c>
      <c r="B7" s="17" t="s">
        <v>52</v>
      </c>
      <c r="C7" s="14" t="s">
        <v>53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21" s="15" customFormat="1" ht="15" x14ac:dyDescent="0.2">
      <c r="A8" s="18" t="s">
        <v>16</v>
      </c>
      <c r="B8" s="19" t="s">
        <v>54</v>
      </c>
      <c r="C8" s="14" t="s">
        <v>53</v>
      </c>
      <c r="D8" s="32"/>
      <c r="E8" s="32"/>
      <c r="F8" s="32"/>
      <c r="G8" s="34"/>
      <c r="H8" s="34"/>
      <c r="I8" s="34"/>
      <c r="J8" s="32"/>
      <c r="K8" s="32"/>
      <c r="L8" s="32"/>
      <c r="M8" s="32"/>
      <c r="N8" s="32"/>
      <c r="O8" s="32"/>
      <c r="P8" s="32"/>
      <c r="Q8" s="32"/>
      <c r="R8" s="32"/>
    </row>
    <row r="9" spans="1:21" s="15" customFormat="1" ht="15" x14ac:dyDescent="0.2">
      <c r="A9" s="18" t="s">
        <v>17</v>
      </c>
      <c r="B9" s="20" t="s">
        <v>55</v>
      </c>
      <c r="C9" s="14" t="s">
        <v>53</v>
      </c>
      <c r="D9" s="32"/>
      <c r="E9" s="32"/>
      <c r="F9" s="32"/>
      <c r="G9" s="34"/>
      <c r="H9" s="34"/>
      <c r="I9" s="34"/>
      <c r="J9" s="32"/>
      <c r="K9" s="32"/>
      <c r="L9" s="32"/>
      <c r="M9" s="32"/>
      <c r="N9" s="32"/>
      <c r="O9" s="32"/>
      <c r="P9" s="32"/>
      <c r="Q9" s="32"/>
      <c r="R9" s="32"/>
    </row>
    <row r="10" spans="1:21" s="15" customFormat="1" ht="14.25" x14ac:dyDescent="0.2">
      <c r="A10" s="16" t="s">
        <v>5</v>
      </c>
      <c r="B10" s="17" t="s">
        <v>56</v>
      </c>
      <c r="C10" s="14" t="s">
        <v>53</v>
      </c>
      <c r="D10" s="33">
        <v>112051.201</v>
      </c>
      <c r="E10" s="33">
        <v>112051.201</v>
      </c>
      <c r="F10" s="33">
        <f>SUM(D10:E10)</f>
        <v>224102.402</v>
      </c>
      <c r="G10" s="39">
        <v>112051.2</v>
      </c>
      <c r="H10" s="39">
        <v>112051.2</v>
      </c>
      <c r="I10" s="39">
        <f t="shared" ref="I10" si="8">SUM(G10:H10)</f>
        <v>224102.39999999999</v>
      </c>
      <c r="J10" s="33">
        <v>112051.2</v>
      </c>
      <c r="K10" s="33">
        <v>112051.2</v>
      </c>
      <c r="L10" s="33">
        <f>J10+K10</f>
        <v>224102.39999999999</v>
      </c>
      <c r="M10" s="33">
        <f>113939.834</f>
        <v>113939.834</v>
      </c>
      <c r="N10" s="33">
        <f>113939.833</f>
        <v>113939.833</v>
      </c>
      <c r="O10" s="33">
        <f t="shared" ref="O10" si="9">SUM(M10:N10)</f>
        <v>227879.66700000002</v>
      </c>
      <c r="P10" s="33">
        <v>137266.2894178261</v>
      </c>
      <c r="Q10" s="33">
        <v>127186.04358217388</v>
      </c>
      <c r="R10" s="33">
        <f t="shared" ref="R10" si="10">SUM(P10:Q10)</f>
        <v>264452.33299999998</v>
      </c>
    </row>
    <row r="11" spans="1:21" s="15" customFormat="1" ht="18.75" customHeight="1" x14ac:dyDescent="0.2">
      <c r="A11" s="18" t="s">
        <v>6</v>
      </c>
      <c r="B11" s="21" t="s">
        <v>57</v>
      </c>
      <c r="C11" s="14" t="s">
        <v>53</v>
      </c>
      <c r="D11" s="32">
        <v>12.757999999999999</v>
      </c>
      <c r="E11" s="32">
        <v>12.757999999999999</v>
      </c>
      <c r="F11" s="32">
        <f>D11+E11</f>
        <v>25.515999999999998</v>
      </c>
      <c r="G11" s="34">
        <f>D11*I11/F11</f>
        <v>24.794</v>
      </c>
      <c r="H11" s="34">
        <f>I11-G11</f>
        <v>24.794</v>
      </c>
      <c r="I11" s="34">
        <v>49.588000000000001</v>
      </c>
      <c r="J11" s="32">
        <f>G11</f>
        <v>24.794</v>
      </c>
      <c r="K11" s="32">
        <f>H11</f>
        <v>24.794</v>
      </c>
      <c r="L11" s="32">
        <f t="shared" ref="L11" si="11">J11+K11</f>
        <v>49.588000000000001</v>
      </c>
      <c r="M11" s="32">
        <v>24.794</v>
      </c>
      <c r="N11" s="32">
        <v>24.794</v>
      </c>
      <c r="O11" s="32">
        <f t="shared" ref="O11" si="12">M11+N11</f>
        <v>49.588000000000001</v>
      </c>
      <c r="P11" s="32">
        <f>S11*T11</f>
        <v>21.284383945917774</v>
      </c>
      <c r="Q11" s="32">
        <f>S11*U11</f>
        <v>41.744949387415559</v>
      </c>
      <c r="R11" s="32">
        <f t="shared" ref="R11" si="13">P11+Q11</f>
        <v>63.029333333333334</v>
      </c>
      <c r="S11" s="45">
        <v>63.029333333333334</v>
      </c>
      <c r="T11" s="52">
        <v>0.33769013283631599</v>
      </c>
      <c r="U11" s="52">
        <v>0.66230986716368401</v>
      </c>
    </row>
    <row r="12" spans="1:21" s="15" customFormat="1" ht="15" x14ac:dyDescent="0.2">
      <c r="A12" s="18" t="s">
        <v>7</v>
      </c>
      <c r="B12" s="21" t="s">
        <v>58</v>
      </c>
      <c r="C12" s="14" t="s">
        <v>53</v>
      </c>
      <c r="D12" s="32">
        <f>D7+D10-D11</f>
        <v>112038.443</v>
      </c>
      <c r="E12" s="32">
        <f t="shared" ref="E12" si="14">E7+E10-E11</f>
        <v>112038.443</v>
      </c>
      <c r="F12" s="32">
        <f>F7+F10-F11</f>
        <v>224076.886</v>
      </c>
      <c r="G12" s="34">
        <f t="shared" ref="G12:I12" si="15">G7+G10-G11</f>
        <v>112026.406</v>
      </c>
      <c r="H12" s="34">
        <f t="shared" si="15"/>
        <v>112026.406</v>
      </c>
      <c r="I12" s="34">
        <f t="shared" si="15"/>
        <v>224052.81200000001</v>
      </c>
      <c r="J12" s="32">
        <f t="shared" ref="J12:L12" si="16">J7+J10-J11</f>
        <v>112026.406</v>
      </c>
      <c r="K12" s="32">
        <f t="shared" si="16"/>
        <v>112026.406</v>
      </c>
      <c r="L12" s="32">
        <f t="shared" si="16"/>
        <v>224052.81200000001</v>
      </c>
      <c r="M12" s="32">
        <f t="shared" ref="M12:O12" si="17">M7+M10-M11</f>
        <v>113915.04000000001</v>
      </c>
      <c r="N12" s="32">
        <f t="shared" si="17"/>
        <v>113915.039</v>
      </c>
      <c r="O12" s="32">
        <f t="shared" si="17"/>
        <v>227830.07900000003</v>
      </c>
      <c r="P12" s="32">
        <f t="shared" ref="P12:R12" si="18">P7+P10-P11</f>
        <v>137245.00503388018</v>
      </c>
      <c r="Q12" s="32">
        <f t="shared" si="18"/>
        <v>127144.29863278646</v>
      </c>
      <c r="R12" s="32">
        <f t="shared" si="18"/>
        <v>264389.30366666667</v>
      </c>
    </row>
    <row r="13" spans="1:21" s="15" customFormat="1" ht="15" x14ac:dyDescent="0.2">
      <c r="A13" s="18" t="s">
        <v>59</v>
      </c>
      <c r="B13" s="21" t="s">
        <v>60</v>
      </c>
      <c r="C13" s="14" t="s">
        <v>53</v>
      </c>
      <c r="D13" s="32">
        <f t="shared" ref="D13:F13" si="19">D14+D15</f>
        <v>14116.183999999999</v>
      </c>
      <c r="E13" s="32">
        <f t="shared" si="19"/>
        <v>14116.183000000001</v>
      </c>
      <c r="F13" s="32">
        <f t="shared" si="19"/>
        <v>28232.366999999998</v>
      </c>
      <c r="G13" s="34">
        <f t="shared" ref="G13:I13" si="20">G14+G15</f>
        <v>14113.514999999999</v>
      </c>
      <c r="H13" s="34">
        <f t="shared" si="20"/>
        <v>14115.819</v>
      </c>
      <c r="I13" s="34">
        <f t="shared" si="20"/>
        <v>28229.333999999999</v>
      </c>
      <c r="J13" s="32">
        <f t="shared" ref="J13:L13" si="21">J14+J15</f>
        <v>14113.514999999999</v>
      </c>
      <c r="K13" s="32">
        <f t="shared" si="21"/>
        <v>14115.819</v>
      </c>
      <c r="L13" s="32">
        <f t="shared" si="21"/>
        <v>28229.333999999999</v>
      </c>
      <c r="M13" s="32">
        <f t="shared" ref="M13:O13" si="22">M14+M15</f>
        <v>15125.032999999999</v>
      </c>
      <c r="N13" s="32">
        <f t="shared" si="22"/>
        <v>13582.812</v>
      </c>
      <c r="O13" s="32">
        <f t="shared" si="22"/>
        <v>28707.845000000001</v>
      </c>
      <c r="P13" s="32">
        <f t="shared" ref="P13:R13" si="23">P14+P15</f>
        <v>15468.356567878966</v>
      </c>
      <c r="Q13" s="32">
        <f t="shared" si="23"/>
        <v>17846.152137911115</v>
      </c>
      <c r="R13" s="32">
        <f t="shared" si="23"/>
        <v>33314.508705790082</v>
      </c>
      <c r="S13" s="45">
        <v>33314.508705790082</v>
      </c>
      <c r="T13" s="52">
        <v>0.46431291256564611</v>
      </c>
      <c r="U13" s="52">
        <v>0.53568708743435389</v>
      </c>
    </row>
    <row r="14" spans="1:21" s="15" customFormat="1" ht="18" customHeight="1" x14ac:dyDescent="0.2">
      <c r="A14" s="18" t="s">
        <v>61</v>
      </c>
      <c r="B14" s="19" t="s">
        <v>62</v>
      </c>
      <c r="C14" s="14" t="s">
        <v>53</v>
      </c>
      <c r="D14" s="32">
        <v>14116.183999999999</v>
      </c>
      <c r="E14" s="32">
        <v>14116.183000000001</v>
      </c>
      <c r="F14" s="32">
        <f>D14+E14</f>
        <v>28232.366999999998</v>
      </c>
      <c r="G14" s="34">
        <f>14114.667-1.152</f>
        <v>14113.514999999999</v>
      </c>
      <c r="H14" s="34">
        <f>I14-G14</f>
        <v>14115.819</v>
      </c>
      <c r="I14" s="34">
        <v>28229.333999999999</v>
      </c>
      <c r="J14" s="32">
        <f>G14+0</f>
        <v>14113.514999999999</v>
      </c>
      <c r="K14" s="32">
        <f>H14</f>
        <v>14115.819</v>
      </c>
      <c r="L14" s="32">
        <f t="shared" ref="L14" si="24">J14+K14</f>
        <v>28229.333999999999</v>
      </c>
      <c r="M14" s="32">
        <f>14352.751+772.282</f>
        <v>15125.032999999999</v>
      </c>
      <c r="N14" s="32">
        <f>14355.094-772.282</f>
        <v>13582.812</v>
      </c>
      <c r="O14" s="32">
        <f t="shared" ref="O14" si="25">M14+N14</f>
        <v>28707.845000000001</v>
      </c>
      <c r="P14" s="32">
        <f>S13*T13</f>
        <v>15468.356567878966</v>
      </c>
      <c r="Q14" s="32">
        <f>S13*U13</f>
        <v>17846.152137911115</v>
      </c>
      <c r="R14" s="32">
        <f t="shared" ref="R14" si="26">P14+Q14</f>
        <v>33314.508705790082</v>
      </c>
    </row>
    <row r="15" spans="1:21" s="15" customFormat="1" ht="18" customHeight="1" x14ac:dyDescent="0.2">
      <c r="A15" s="18" t="s">
        <v>63</v>
      </c>
      <c r="B15" s="19" t="s">
        <v>64</v>
      </c>
      <c r="C15" s="14" t="s">
        <v>53</v>
      </c>
      <c r="D15" s="32"/>
      <c r="E15" s="32"/>
      <c r="F15" s="32"/>
      <c r="G15" s="34"/>
      <c r="H15" s="34"/>
      <c r="I15" s="34"/>
      <c r="J15" s="32"/>
      <c r="K15" s="32"/>
      <c r="L15" s="32"/>
      <c r="M15" s="32"/>
      <c r="N15" s="32"/>
      <c r="O15" s="32"/>
      <c r="P15" s="32"/>
      <c r="Q15" s="32"/>
      <c r="R15" s="32"/>
    </row>
    <row r="16" spans="1:21" s="23" customFormat="1" ht="18" customHeight="1" x14ac:dyDescent="0.2">
      <c r="A16" s="16" t="s">
        <v>65</v>
      </c>
      <c r="B16" s="17" t="s">
        <v>66</v>
      </c>
      <c r="C16" s="22" t="s">
        <v>53</v>
      </c>
      <c r="D16" s="33">
        <f t="shared" ref="D16:E16" si="27">D12-D13</f>
        <v>97922.259000000005</v>
      </c>
      <c r="E16" s="33">
        <f t="shared" si="27"/>
        <v>97922.26</v>
      </c>
      <c r="F16" s="33">
        <f>F12-F13</f>
        <v>195844.519</v>
      </c>
      <c r="G16" s="39">
        <f t="shared" ref="G16:I16" si="28">G12-G13</f>
        <v>97912.891000000003</v>
      </c>
      <c r="H16" s="39">
        <f t="shared" si="28"/>
        <v>97910.587</v>
      </c>
      <c r="I16" s="39">
        <f t="shared" si="28"/>
        <v>195823.478</v>
      </c>
      <c r="J16" s="33">
        <f t="shared" ref="J16:L16" si="29">J12-J13</f>
        <v>97912.891000000003</v>
      </c>
      <c r="K16" s="33">
        <f t="shared" si="29"/>
        <v>97910.587</v>
      </c>
      <c r="L16" s="33">
        <f t="shared" si="29"/>
        <v>195823.478</v>
      </c>
      <c r="M16" s="33">
        <f t="shared" ref="M16:O16" si="30">M12-M13</f>
        <v>98790.007000000012</v>
      </c>
      <c r="N16" s="33">
        <f t="shared" si="30"/>
        <v>100332.227</v>
      </c>
      <c r="O16" s="33">
        <f t="shared" si="30"/>
        <v>199122.23400000003</v>
      </c>
      <c r="P16" s="33">
        <f t="shared" ref="P16:R16" si="31">P12-P13</f>
        <v>121776.64846600122</v>
      </c>
      <c r="Q16" s="33">
        <f t="shared" si="31"/>
        <v>109298.14649487534</v>
      </c>
      <c r="R16" s="33">
        <f t="shared" si="31"/>
        <v>231074.79496087658</v>
      </c>
    </row>
    <row r="17" spans="1:21" s="15" customFormat="1" ht="18.75" customHeight="1" x14ac:dyDescent="0.2">
      <c r="A17" s="18" t="s">
        <v>67</v>
      </c>
      <c r="B17" s="21" t="s">
        <v>68</v>
      </c>
      <c r="C17" s="14" t="s">
        <v>53</v>
      </c>
      <c r="D17" s="32">
        <f t="shared" ref="D17:F17" si="32">D18+D19+D20</f>
        <v>1883.7270000000001</v>
      </c>
      <c r="E17" s="32">
        <f t="shared" si="32"/>
        <v>2346.337</v>
      </c>
      <c r="F17" s="32">
        <f t="shared" si="32"/>
        <v>4230.0640000000003</v>
      </c>
      <c r="G17" s="34">
        <f t="shared" ref="G17:I17" si="33">G18+G19+G20</f>
        <v>1874.3589999999999</v>
      </c>
      <c r="H17" s="34">
        <f t="shared" si="33"/>
        <v>2334.6690000000003</v>
      </c>
      <c r="I17" s="34">
        <f t="shared" si="33"/>
        <v>4209.0280000000002</v>
      </c>
      <c r="J17" s="32">
        <f t="shared" ref="J17:L17" si="34">J18+J19+J20</f>
        <v>1874.3589999999999</v>
      </c>
      <c r="K17" s="32">
        <f t="shared" si="34"/>
        <v>2334.6690000000003</v>
      </c>
      <c r="L17" s="32">
        <f t="shared" si="34"/>
        <v>4209.0280000000002</v>
      </c>
      <c r="M17" s="32">
        <f t="shared" ref="M17:O17" si="35">M18+M19+M20</f>
        <v>8059.4589999999998</v>
      </c>
      <c r="N17" s="32">
        <f t="shared" si="35"/>
        <v>10038.721</v>
      </c>
      <c r="O17" s="32">
        <f t="shared" si="35"/>
        <v>18098.18</v>
      </c>
      <c r="P17" s="32">
        <f t="shared" ref="P17:R17" si="36">P18+P19+P20</f>
        <v>26846.137004314955</v>
      </c>
      <c r="Q17" s="32">
        <f t="shared" si="36"/>
        <v>22964.763956561619</v>
      </c>
      <c r="R17" s="32">
        <f t="shared" si="36"/>
        <v>49810.900960876577</v>
      </c>
    </row>
    <row r="18" spans="1:21" s="15" customFormat="1" ht="18" customHeight="1" x14ac:dyDescent="0.2">
      <c r="A18" s="18" t="s">
        <v>69</v>
      </c>
      <c r="B18" s="19" t="s">
        <v>70</v>
      </c>
      <c r="C18" s="14" t="s">
        <v>53</v>
      </c>
      <c r="D18" s="32"/>
      <c r="E18" s="32"/>
      <c r="F18" s="32"/>
      <c r="G18" s="34"/>
      <c r="H18" s="34"/>
      <c r="I18" s="34"/>
      <c r="J18" s="32"/>
      <c r="K18" s="32"/>
      <c r="L18" s="32"/>
      <c r="M18" s="32"/>
      <c r="N18" s="32"/>
      <c r="O18" s="32"/>
      <c r="P18" s="32"/>
      <c r="Q18" s="32"/>
      <c r="R18" s="32"/>
    </row>
    <row r="19" spans="1:21" s="15" customFormat="1" ht="15" x14ac:dyDescent="0.2">
      <c r="A19" s="18" t="s">
        <v>71</v>
      </c>
      <c r="B19" s="19" t="s">
        <v>72</v>
      </c>
      <c r="C19" s="14" t="s">
        <v>53</v>
      </c>
      <c r="D19" s="32"/>
      <c r="E19" s="32"/>
      <c r="F19" s="32"/>
      <c r="G19" s="34"/>
      <c r="H19" s="34"/>
      <c r="I19" s="34"/>
      <c r="J19" s="32"/>
      <c r="K19" s="32"/>
      <c r="L19" s="32"/>
      <c r="M19" s="32"/>
      <c r="N19" s="32"/>
      <c r="O19" s="32"/>
      <c r="P19" s="32"/>
      <c r="Q19" s="32"/>
      <c r="R19" s="32"/>
    </row>
    <row r="20" spans="1:21" s="15" customFormat="1" ht="15" x14ac:dyDescent="0.2">
      <c r="A20" s="18" t="s">
        <v>73</v>
      </c>
      <c r="B20" s="19" t="s">
        <v>74</v>
      </c>
      <c r="C20" s="14" t="s">
        <v>53</v>
      </c>
      <c r="D20" s="32">
        <v>1883.7270000000001</v>
      </c>
      <c r="E20" s="32">
        <v>2346.337</v>
      </c>
      <c r="F20" s="32">
        <f>D20+E20</f>
        <v>4230.0640000000003</v>
      </c>
      <c r="G20" s="34">
        <v>1874.3589999999999</v>
      </c>
      <c r="H20" s="34">
        <f>I20-G20</f>
        <v>2334.6690000000003</v>
      </c>
      <c r="I20" s="34">
        <v>4209.0280000000002</v>
      </c>
      <c r="J20" s="32">
        <f>G20</f>
        <v>1874.3589999999999</v>
      </c>
      <c r="K20" s="32">
        <f>H20</f>
        <v>2334.6690000000003</v>
      </c>
      <c r="L20" s="32">
        <f t="shared" ref="L20" si="37">J20+K20</f>
        <v>4209.0280000000002</v>
      </c>
      <c r="M20" s="32">
        <v>8059.4589999999998</v>
      </c>
      <c r="N20" s="32">
        <v>10038.721</v>
      </c>
      <c r="O20" s="32">
        <f t="shared" ref="O20" si="38">M20+N20</f>
        <v>18098.18</v>
      </c>
      <c r="P20" s="32">
        <f>S20*T20</f>
        <v>26846.137004314955</v>
      </c>
      <c r="Q20" s="32">
        <f>S20*U20</f>
        <v>22964.763956561619</v>
      </c>
      <c r="R20" s="32">
        <f t="shared" ref="R20" si="39">P20+Q20</f>
        <v>49810.900960876577</v>
      </c>
      <c r="S20" s="45">
        <v>49810.900960876585</v>
      </c>
      <c r="T20" s="52">
        <v>0.53896108053538228</v>
      </c>
      <c r="U20" s="52">
        <v>0.4610389194646175</v>
      </c>
    </row>
    <row r="21" spans="1:21" s="15" customFormat="1" ht="15" x14ac:dyDescent="0.2">
      <c r="A21" s="16" t="s">
        <v>75</v>
      </c>
      <c r="B21" s="17" t="s">
        <v>76</v>
      </c>
      <c r="C21" s="14" t="s">
        <v>53</v>
      </c>
      <c r="D21" s="32">
        <f>D16-D17</f>
        <v>96038.532000000007</v>
      </c>
      <c r="E21" s="32">
        <f t="shared" ref="E21:G21" si="40">E16-E17</f>
        <v>95575.922999999995</v>
      </c>
      <c r="F21" s="32">
        <f t="shared" si="40"/>
        <v>191614.45499999999</v>
      </c>
      <c r="G21" s="34">
        <f t="shared" si="40"/>
        <v>96038.532000000007</v>
      </c>
      <c r="H21" s="34">
        <f t="shared" ref="H21:J21" si="41">H16-H17</f>
        <v>95575.918000000005</v>
      </c>
      <c r="I21" s="34">
        <f t="shared" si="41"/>
        <v>191614.45</v>
      </c>
      <c r="J21" s="34">
        <f t="shared" si="41"/>
        <v>96038.532000000007</v>
      </c>
      <c r="K21" s="34">
        <f t="shared" ref="K21:M21" si="42">K16-K17</f>
        <v>95575.918000000005</v>
      </c>
      <c r="L21" s="34">
        <f t="shared" si="42"/>
        <v>191614.45</v>
      </c>
      <c r="M21" s="32">
        <f t="shared" si="42"/>
        <v>90730.54800000001</v>
      </c>
      <c r="N21" s="32">
        <f t="shared" ref="N21:P21" si="43">N16-N17</f>
        <v>90293.505999999994</v>
      </c>
      <c r="O21" s="32">
        <f t="shared" si="43"/>
        <v>181024.05400000003</v>
      </c>
      <c r="P21" s="32">
        <f t="shared" si="43"/>
        <v>94930.51146168627</v>
      </c>
      <c r="Q21" s="32">
        <f t="shared" ref="Q21:R21" si="44">Q16-Q17</f>
        <v>86333.382538313715</v>
      </c>
      <c r="R21" s="32">
        <f t="shared" si="44"/>
        <v>181263.894</v>
      </c>
    </row>
    <row r="22" spans="1:21" s="15" customFormat="1" ht="15" x14ac:dyDescent="0.2">
      <c r="A22" s="16"/>
      <c r="B22" s="27" t="s">
        <v>77</v>
      </c>
      <c r="C22" s="14"/>
      <c r="D22" s="32">
        <f>D23+D30+D33</f>
        <v>96038.532000000007</v>
      </c>
      <c r="E22" s="32">
        <f t="shared" ref="E22:G22" si="45">E23+E30+E33</f>
        <v>95575.922999999995</v>
      </c>
      <c r="F22" s="32">
        <f t="shared" si="45"/>
        <v>191614.45499999999</v>
      </c>
      <c r="G22" s="34">
        <f t="shared" si="45"/>
        <v>96038.532000000007</v>
      </c>
      <c r="H22" s="34">
        <f t="shared" ref="H22:J22" si="46">H23+H30+H33</f>
        <v>95575.918000000005</v>
      </c>
      <c r="I22" s="34">
        <f t="shared" si="46"/>
        <v>191614.45</v>
      </c>
      <c r="J22" s="34">
        <f t="shared" si="46"/>
        <v>96038.532000000007</v>
      </c>
      <c r="K22" s="34">
        <f t="shared" ref="K22:M22" si="47">K23+K30+K33</f>
        <v>95575.918000000005</v>
      </c>
      <c r="L22" s="34">
        <f t="shared" si="47"/>
        <v>191614.45</v>
      </c>
      <c r="M22" s="32">
        <f t="shared" si="47"/>
        <v>90730.547999999995</v>
      </c>
      <c r="N22" s="32">
        <f t="shared" ref="N22:P22" si="48">N23+N30+N33</f>
        <v>90293.506000000008</v>
      </c>
      <c r="O22" s="32">
        <f t="shared" si="48"/>
        <v>181024.054</v>
      </c>
      <c r="P22" s="32">
        <f t="shared" si="48"/>
        <v>94930.511461686256</v>
      </c>
      <c r="Q22" s="32">
        <f t="shared" ref="Q22:R22" si="49">Q23+Q30+Q33</f>
        <v>86333.382538313745</v>
      </c>
      <c r="R22" s="32">
        <f t="shared" si="49"/>
        <v>181263.894</v>
      </c>
    </row>
    <row r="23" spans="1:21" s="23" customFormat="1" ht="14.25" x14ac:dyDescent="0.2">
      <c r="A23" s="16" t="s">
        <v>78</v>
      </c>
      <c r="B23" s="17" t="s">
        <v>79</v>
      </c>
      <c r="C23" s="22" t="s">
        <v>53</v>
      </c>
      <c r="D23" s="33">
        <f t="shared" ref="D23:F23" si="50">D24+D27</f>
        <v>67935.132000000012</v>
      </c>
      <c r="E23" s="33">
        <f t="shared" si="50"/>
        <v>68617.197</v>
      </c>
      <c r="F23" s="33">
        <f t="shared" si="50"/>
        <v>136552.329</v>
      </c>
      <c r="G23" s="39">
        <f t="shared" ref="G23:I23" si="51">G24+G27</f>
        <v>67935.132000000012</v>
      </c>
      <c r="H23" s="39">
        <f t="shared" si="51"/>
        <v>68617.182000000001</v>
      </c>
      <c r="I23" s="39">
        <f t="shared" si="51"/>
        <v>136552.31400000001</v>
      </c>
      <c r="J23" s="33">
        <f t="shared" ref="J23:L23" si="52">J24+J27</f>
        <v>67935.132000000012</v>
      </c>
      <c r="K23" s="33">
        <f t="shared" si="52"/>
        <v>68617.182000000001</v>
      </c>
      <c r="L23" s="33">
        <f t="shared" si="52"/>
        <v>136552.31400000001</v>
      </c>
      <c r="M23" s="33">
        <f t="shared" ref="M23:O23" si="53">M24+M27</f>
        <v>65322.243999999999</v>
      </c>
      <c r="N23" s="33">
        <f t="shared" si="53"/>
        <v>65978.062000000005</v>
      </c>
      <c r="O23" s="33">
        <f t="shared" si="53"/>
        <v>131300.30600000001</v>
      </c>
      <c r="P23" s="33">
        <f t="shared" ref="P23:R23" si="54">P24+P27</f>
        <v>67229.752846312011</v>
      </c>
      <c r="Q23" s="33">
        <f t="shared" si="54"/>
        <v>61304.043153687977</v>
      </c>
      <c r="R23" s="33">
        <f t="shared" si="54"/>
        <v>128533.79599999999</v>
      </c>
    </row>
    <row r="24" spans="1:21" s="15" customFormat="1" ht="15.75" customHeight="1" x14ac:dyDescent="0.2">
      <c r="A24" s="18"/>
      <c r="B24" s="19" t="s">
        <v>80</v>
      </c>
      <c r="C24" s="14" t="s">
        <v>53</v>
      </c>
      <c r="D24" s="32">
        <f t="shared" ref="D24:G24" si="55">D25+D26</f>
        <v>67935.132000000012</v>
      </c>
      <c r="E24" s="32">
        <f t="shared" si="55"/>
        <v>68617.197</v>
      </c>
      <c r="F24" s="32">
        <f t="shared" si="55"/>
        <v>136552.329</v>
      </c>
      <c r="G24" s="34">
        <f t="shared" si="55"/>
        <v>67935.132000000012</v>
      </c>
      <c r="H24" s="34">
        <f t="shared" ref="H24:J24" si="56">H25+H26</f>
        <v>68617.182000000001</v>
      </c>
      <c r="I24" s="34">
        <f t="shared" si="56"/>
        <v>136552.31400000001</v>
      </c>
      <c r="J24" s="32">
        <f t="shared" si="56"/>
        <v>67935.132000000012</v>
      </c>
      <c r="K24" s="32">
        <f t="shared" ref="K24:M24" si="57">K25+K26</f>
        <v>68617.182000000001</v>
      </c>
      <c r="L24" s="32">
        <f t="shared" si="57"/>
        <v>136552.31400000001</v>
      </c>
      <c r="M24" s="32">
        <f t="shared" si="57"/>
        <v>65322.243999999999</v>
      </c>
      <c r="N24" s="32">
        <f t="shared" ref="N24:P24" si="58">N25+N26</f>
        <v>65978.062000000005</v>
      </c>
      <c r="O24" s="32">
        <f t="shared" si="58"/>
        <v>131300.30600000001</v>
      </c>
      <c r="P24" s="32">
        <f t="shared" si="58"/>
        <v>67229.752846312011</v>
      </c>
      <c r="Q24" s="32">
        <f t="shared" ref="Q24:R24" si="59">Q25+Q26</f>
        <v>61304.043153687977</v>
      </c>
      <c r="R24" s="32">
        <f t="shared" si="59"/>
        <v>128533.79599999999</v>
      </c>
      <c r="S24" s="23">
        <v>128533.796</v>
      </c>
    </row>
    <row r="25" spans="1:21" s="15" customFormat="1" ht="15" x14ac:dyDescent="0.2">
      <c r="A25" s="18"/>
      <c r="B25" s="20" t="s">
        <v>81</v>
      </c>
      <c r="C25" s="14" t="s">
        <v>53</v>
      </c>
      <c r="D25" s="34">
        <v>34864.671000000002</v>
      </c>
      <c r="E25" s="34">
        <v>33896.652000000002</v>
      </c>
      <c r="F25" s="32">
        <f>D25+E25</f>
        <v>68761.323000000004</v>
      </c>
      <c r="G25" s="34">
        <v>34864.671000000002</v>
      </c>
      <c r="H25" s="34">
        <v>33896.644</v>
      </c>
      <c r="I25" s="34">
        <f t="shared" ref="I25:I26" si="60">G25+H25</f>
        <v>68761.315000000002</v>
      </c>
      <c r="J25" s="34">
        <v>34864.671000000002</v>
      </c>
      <c r="K25" s="34">
        <v>33896.644</v>
      </c>
      <c r="L25" s="32">
        <v>68761.315000000002</v>
      </c>
      <c r="M25" s="41">
        <v>33523.722999999998</v>
      </c>
      <c r="N25" s="34">
        <v>32592.928</v>
      </c>
      <c r="O25" s="32">
        <f t="shared" ref="O25:O26" si="61">M25+N25</f>
        <v>66116.650999999998</v>
      </c>
      <c r="P25" s="34">
        <f>S25*T41</f>
        <v>49328.377463444362</v>
      </c>
      <c r="Q25" s="34">
        <f>S25*U41</f>
        <v>45649.208683165736</v>
      </c>
      <c r="R25" s="32">
        <f t="shared" ref="R25:R26" si="62">P25+Q25</f>
        <v>94977.586146610091</v>
      </c>
      <c r="S25" s="45">
        <f>S24*S41</f>
        <v>94977.586146610105</v>
      </c>
    </row>
    <row r="26" spans="1:21" s="15" customFormat="1" ht="15" x14ac:dyDescent="0.2">
      <c r="A26" s="18"/>
      <c r="B26" s="20" t="s">
        <v>82</v>
      </c>
      <c r="C26" s="14" t="s">
        <v>53</v>
      </c>
      <c r="D26" s="34">
        <v>33070.461000000003</v>
      </c>
      <c r="E26" s="34">
        <v>34720.544999999998</v>
      </c>
      <c r="F26" s="32">
        <f>D26+E26</f>
        <v>67791.005999999994</v>
      </c>
      <c r="G26" s="34">
        <v>33070.461000000003</v>
      </c>
      <c r="H26" s="34">
        <v>34720.537999999993</v>
      </c>
      <c r="I26" s="34">
        <f t="shared" si="60"/>
        <v>67790.998999999996</v>
      </c>
      <c r="J26" s="34">
        <v>33070.461000000003</v>
      </c>
      <c r="K26" s="34">
        <v>34720.537999999993</v>
      </c>
      <c r="L26" s="32">
        <v>67790.998999999996</v>
      </c>
      <c r="M26" s="41">
        <v>31798.521000000001</v>
      </c>
      <c r="N26" s="34">
        <v>33385.134000000013</v>
      </c>
      <c r="O26" s="32">
        <f t="shared" si="61"/>
        <v>65183.655000000013</v>
      </c>
      <c r="P26" s="34">
        <f>S26*T42</f>
        <v>17901.375382867656</v>
      </c>
      <c r="Q26" s="34">
        <f>S26*U42</f>
        <v>15654.834470522244</v>
      </c>
      <c r="R26" s="32">
        <f t="shared" si="62"/>
        <v>33556.209853389897</v>
      </c>
      <c r="S26" s="45">
        <f>S24*S42</f>
        <v>33556.209853389904</v>
      </c>
    </row>
    <row r="27" spans="1:21" s="15" customFormat="1" ht="15" x14ac:dyDescent="0.2">
      <c r="A27" s="18" t="s">
        <v>83</v>
      </c>
      <c r="B27" s="19" t="s">
        <v>84</v>
      </c>
      <c r="C27" s="14" t="s">
        <v>53</v>
      </c>
      <c r="D27" s="32"/>
      <c r="E27" s="32"/>
      <c r="F27" s="32"/>
      <c r="G27" s="34"/>
      <c r="H27" s="34"/>
      <c r="I27" s="34"/>
      <c r="J27" s="32"/>
      <c r="K27" s="32"/>
      <c r="L27" s="32"/>
      <c r="M27" s="32"/>
      <c r="N27" s="32"/>
      <c r="O27" s="32"/>
      <c r="P27" s="32"/>
      <c r="Q27" s="32"/>
      <c r="R27" s="32"/>
    </row>
    <row r="28" spans="1:21" s="15" customFormat="1" ht="15" x14ac:dyDescent="0.2">
      <c r="A28" s="18"/>
      <c r="B28" s="20" t="s">
        <v>81</v>
      </c>
      <c r="C28" s="14" t="s">
        <v>53</v>
      </c>
      <c r="D28" s="32"/>
      <c r="E28" s="32"/>
      <c r="F28" s="32"/>
      <c r="G28" s="34"/>
      <c r="H28" s="34"/>
      <c r="I28" s="34"/>
      <c r="J28" s="32"/>
      <c r="K28" s="32"/>
      <c r="L28" s="32"/>
      <c r="M28" s="32"/>
      <c r="N28" s="32"/>
      <c r="O28" s="32"/>
      <c r="P28" s="32"/>
      <c r="Q28" s="32"/>
      <c r="R28" s="32"/>
    </row>
    <row r="29" spans="1:21" s="15" customFormat="1" ht="15" x14ac:dyDescent="0.2">
      <c r="A29" s="18"/>
      <c r="B29" s="20" t="s">
        <v>82</v>
      </c>
      <c r="C29" s="14" t="s">
        <v>53</v>
      </c>
      <c r="D29" s="32"/>
      <c r="E29" s="32"/>
      <c r="F29" s="32"/>
      <c r="G29" s="34"/>
      <c r="H29" s="34"/>
      <c r="I29" s="34"/>
      <c r="J29" s="32"/>
      <c r="K29" s="32"/>
      <c r="L29" s="32"/>
      <c r="M29" s="32"/>
      <c r="N29" s="32"/>
      <c r="O29" s="32"/>
      <c r="P29" s="32"/>
      <c r="Q29" s="32"/>
      <c r="R29" s="32"/>
    </row>
    <row r="30" spans="1:21" s="23" customFormat="1" ht="14.25" x14ac:dyDescent="0.2">
      <c r="A30" s="16" t="s">
        <v>85</v>
      </c>
      <c r="B30" s="24" t="s">
        <v>86</v>
      </c>
      <c r="C30" s="22" t="s">
        <v>53</v>
      </c>
      <c r="D30" s="33">
        <f t="shared" ref="D30:F30" si="63">D31+D32</f>
        <v>7098.2309999999998</v>
      </c>
      <c r="E30" s="33">
        <f t="shared" si="63"/>
        <v>5731.87</v>
      </c>
      <c r="F30" s="33">
        <f t="shared" si="63"/>
        <v>12830.100999999999</v>
      </c>
      <c r="G30" s="39">
        <f t="shared" ref="G30:I30" si="64">G31+G32</f>
        <v>7098.2309999999998</v>
      </c>
      <c r="H30" s="39">
        <f t="shared" si="64"/>
        <v>5731.9070000000002</v>
      </c>
      <c r="I30" s="39">
        <f t="shared" si="64"/>
        <v>12830.137999999999</v>
      </c>
      <c r="J30" s="33">
        <f t="shared" ref="J30:L30" si="65">J31+J32</f>
        <v>7098.2309999999998</v>
      </c>
      <c r="K30" s="33">
        <f t="shared" si="65"/>
        <v>5731.9070000000002</v>
      </c>
      <c r="L30" s="33">
        <f t="shared" si="65"/>
        <v>12830.137999999999</v>
      </c>
      <c r="M30" s="33">
        <f t="shared" ref="M30:O30" si="66">M31+M32</f>
        <v>5432.1350000000002</v>
      </c>
      <c r="N30" s="33">
        <f t="shared" si="66"/>
        <v>4128.4740000000002</v>
      </c>
      <c r="O30" s="33">
        <f t="shared" si="66"/>
        <v>9560.6090000000004</v>
      </c>
      <c r="P30" s="33">
        <f t="shared" ref="P30:R30" si="67">P31+P32</f>
        <v>4981.3969231462816</v>
      </c>
      <c r="Q30" s="33">
        <f t="shared" si="67"/>
        <v>4646.3320768537178</v>
      </c>
      <c r="R30" s="33">
        <f t="shared" si="67"/>
        <v>9627.7289999999994</v>
      </c>
      <c r="S30" s="44">
        <v>9627.7289999999994</v>
      </c>
    </row>
    <row r="31" spans="1:21" s="15" customFormat="1" ht="15" x14ac:dyDescent="0.2">
      <c r="A31" s="18"/>
      <c r="B31" s="20" t="s">
        <v>81</v>
      </c>
      <c r="C31" s="14" t="s">
        <v>53</v>
      </c>
      <c r="D31" s="34">
        <v>6326.3729999999996</v>
      </c>
      <c r="E31" s="34">
        <v>4960.0119999999997</v>
      </c>
      <c r="F31" s="32">
        <f>D31+E31</f>
        <v>11286.384999999998</v>
      </c>
      <c r="G31" s="34">
        <v>6326.3729999999996</v>
      </c>
      <c r="H31" s="34">
        <v>4960.0439999999999</v>
      </c>
      <c r="I31" s="34">
        <f t="shared" ref="I31:I32" si="68">G31+H31</f>
        <v>11286.416999999999</v>
      </c>
      <c r="J31" s="34">
        <v>6326.3729999999996</v>
      </c>
      <c r="K31" s="34">
        <v>4960.0439999999999</v>
      </c>
      <c r="L31" s="32">
        <v>11286.416999999999</v>
      </c>
      <c r="M31" s="41">
        <v>4714.2110000000002</v>
      </c>
      <c r="N31" s="34">
        <v>3696.0659999999998</v>
      </c>
      <c r="O31" s="34">
        <f t="shared" ref="O31:O32" si="69">M31+N31</f>
        <v>8410.277</v>
      </c>
      <c r="P31" s="34">
        <f>S31*T47</f>
        <v>4811.7777466085436</v>
      </c>
      <c r="Q31" s="34">
        <f>S31*U47</f>
        <v>4478.1905093734813</v>
      </c>
      <c r="R31" s="32">
        <f t="shared" ref="R31:R32" si="70">P31+Q31</f>
        <v>9289.9682559820249</v>
      </c>
      <c r="S31" s="45">
        <f>S30*S47</f>
        <v>9289.9682559820249</v>
      </c>
    </row>
    <row r="32" spans="1:21" s="15" customFormat="1" ht="15" x14ac:dyDescent="0.2">
      <c r="A32" s="18"/>
      <c r="B32" s="25" t="s">
        <v>87</v>
      </c>
      <c r="C32" s="14" t="s">
        <v>53</v>
      </c>
      <c r="D32" s="34">
        <v>771.85799999999995</v>
      </c>
      <c r="E32" s="34">
        <v>771.85799999999995</v>
      </c>
      <c r="F32" s="32">
        <f>D32+E32</f>
        <v>1543.7159999999999</v>
      </c>
      <c r="G32" s="34">
        <v>771.85799999999995</v>
      </c>
      <c r="H32" s="34">
        <v>771.86300000000006</v>
      </c>
      <c r="I32" s="34">
        <f t="shared" si="68"/>
        <v>1543.721</v>
      </c>
      <c r="J32" s="34">
        <v>771.85799999999995</v>
      </c>
      <c r="K32" s="34">
        <v>771.86300000000006</v>
      </c>
      <c r="L32" s="32">
        <v>1543.721</v>
      </c>
      <c r="M32" s="41">
        <f>575.164+142.76</f>
        <v>717.92399999999998</v>
      </c>
      <c r="N32" s="34">
        <f>575.168-142.76</f>
        <v>432.40800000000002</v>
      </c>
      <c r="O32" s="34">
        <f t="shared" si="69"/>
        <v>1150.3319999999999</v>
      </c>
      <c r="P32" s="34">
        <f>S32*T48</f>
        <v>169.6191765377377</v>
      </c>
      <c r="Q32" s="34">
        <f>S32*U48</f>
        <v>168.14156748023649</v>
      </c>
      <c r="R32" s="32">
        <f t="shared" si="70"/>
        <v>337.76074401797416</v>
      </c>
      <c r="S32" s="45">
        <f>S30*S48</f>
        <v>337.76074401797422</v>
      </c>
    </row>
    <row r="33" spans="1:21" s="23" customFormat="1" ht="14.25" x14ac:dyDescent="0.2">
      <c r="A33" s="16" t="s">
        <v>88</v>
      </c>
      <c r="B33" s="24" t="s">
        <v>0</v>
      </c>
      <c r="C33" s="22" t="s">
        <v>53</v>
      </c>
      <c r="D33" s="33">
        <f t="shared" ref="D33:F33" si="71">D34+D35</f>
        <v>21005.169000000002</v>
      </c>
      <c r="E33" s="33">
        <f t="shared" si="71"/>
        <v>21226.856</v>
      </c>
      <c r="F33" s="33">
        <f t="shared" si="71"/>
        <v>42232.025000000001</v>
      </c>
      <c r="G33" s="39">
        <f t="shared" ref="G33:I33" si="72">G34+G35</f>
        <v>21005.169000000002</v>
      </c>
      <c r="H33" s="39">
        <f t="shared" si="72"/>
        <v>21226.829000000002</v>
      </c>
      <c r="I33" s="39">
        <f t="shared" si="72"/>
        <v>42231.998000000007</v>
      </c>
      <c r="J33" s="33">
        <f t="shared" ref="J33:L33" si="73">J34+J35</f>
        <v>21005.169000000002</v>
      </c>
      <c r="K33" s="33">
        <f t="shared" si="73"/>
        <v>21226.829000000002</v>
      </c>
      <c r="L33" s="33">
        <f t="shared" si="73"/>
        <v>42231.998</v>
      </c>
      <c r="M33" s="33">
        <f t="shared" ref="M33:O33" si="74">M34+M35</f>
        <v>19976.168999999998</v>
      </c>
      <c r="N33" s="33">
        <f t="shared" si="74"/>
        <v>20186.970000000005</v>
      </c>
      <c r="O33" s="33">
        <f t="shared" si="74"/>
        <v>40163.139000000003</v>
      </c>
      <c r="P33" s="33">
        <f t="shared" ref="P33:R33" si="75">P34+P35</f>
        <v>22719.361692227965</v>
      </c>
      <c r="Q33" s="33">
        <f t="shared" si="75"/>
        <v>20383.007307772037</v>
      </c>
      <c r="R33" s="33">
        <f t="shared" si="75"/>
        <v>43102.369000000006</v>
      </c>
      <c r="S33" s="44">
        <v>43102.368999999999</v>
      </c>
    </row>
    <row r="34" spans="1:21" s="15" customFormat="1" ht="15" x14ac:dyDescent="0.2">
      <c r="A34" s="18"/>
      <c r="B34" s="20" t="s">
        <v>81</v>
      </c>
      <c r="C34" s="14" t="s">
        <v>53</v>
      </c>
      <c r="D34" s="34">
        <v>21002.737000000001</v>
      </c>
      <c r="E34" s="34">
        <v>21116.061000000002</v>
      </c>
      <c r="F34" s="32">
        <f>D34+E34</f>
        <v>42118.798000000003</v>
      </c>
      <c r="G34" s="34">
        <v>21002.737000000001</v>
      </c>
      <c r="H34" s="34">
        <v>21116.034000000003</v>
      </c>
      <c r="I34" s="34">
        <f t="shared" ref="I34:I35" si="76">G34+H34</f>
        <v>42118.771000000008</v>
      </c>
      <c r="J34" s="34">
        <v>21002.737000000001</v>
      </c>
      <c r="K34" s="34">
        <v>21116.034000000003</v>
      </c>
      <c r="L34" s="32">
        <v>42118.771000000001</v>
      </c>
      <c r="M34" s="41">
        <v>19973.856</v>
      </c>
      <c r="N34" s="34">
        <v>20081.603000000003</v>
      </c>
      <c r="O34" s="32">
        <f t="shared" ref="O34:O35" si="77">M34+N34</f>
        <v>40055.459000000003</v>
      </c>
      <c r="P34" s="34">
        <f>S34*T50</f>
        <v>22654.264473318475</v>
      </c>
      <c r="Q34" s="34">
        <f>S34*U50</f>
        <v>20311.155513619018</v>
      </c>
      <c r="R34" s="32">
        <f t="shared" ref="R34:R35" si="78">P34+Q34</f>
        <v>42965.419986937493</v>
      </c>
      <c r="S34" s="45">
        <f>S33*S50</f>
        <v>42965.419986937493</v>
      </c>
    </row>
    <row r="35" spans="1:21" s="15" customFormat="1" ht="15" x14ac:dyDescent="0.2">
      <c r="A35" s="18"/>
      <c r="B35" s="20" t="s">
        <v>89</v>
      </c>
      <c r="C35" s="14" t="s">
        <v>53</v>
      </c>
      <c r="D35" s="34">
        <v>2.4319999999999999</v>
      </c>
      <c r="E35" s="34">
        <v>110.795</v>
      </c>
      <c r="F35" s="32">
        <f>D35+E35</f>
        <v>113.227</v>
      </c>
      <c r="G35" s="34">
        <v>2.4319999999999999</v>
      </c>
      <c r="H35" s="34">
        <v>110.795</v>
      </c>
      <c r="I35" s="34">
        <f t="shared" si="76"/>
        <v>113.227</v>
      </c>
      <c r="J35" s="34">
        <v>2.4319999999999999</v>
      </c>
      <c r="K35" s="34">
        <v>110.795</v>
      </c>
      <c r="L35" s="32">
        <v>113.227</v>
      </c>
      <c r="M35" s="41">
        <v>2.3130000000000002</v>
      </c>
      <c r="N35" s="41">
        <v>105.36700000000029</v>
      </c>
      <c r="O35" s="32">
        <f t="shared" si="77"/>
        <v>107.68000000000029</v>
      </c>
      <c r="P35" s="34">
        <f>S35*T51</f>
        <v>65.097218909491062</v>
      </c>
      <c r="Q35" s="34">
        <f>S35*U51</f>
        <v>71.851794153018034</v>
      </c>
      <c r="R35" s="32">
        <f t="shared" si="78"/>
        <v>136.9490130625091</v>
      </c>
      <c r="S35" s="45">
        <f>S33*S51</f>
        <v>136.94901306250907</v>
      </c>
    </row>
    <row r="36" spans="1:21" hidden="1" x14ac:dyDescent="0.2">
      <c r="M36" s="37"/>
      <c r="N36" s="37"/>
      <c r="P36" s="26" t="s">
        <v>130</v>
      </c>
      <c r="Q36" s="26" t="s">
        <v>131</v>
      </c>
      <c r="R36" s="26" t="s">
        <v>91</v>
      </c>
    </row>
    <row r="37" spans="1:21" ht="14.25" hidden="1" x14ac:dyDescent="0.2">
      <c r="A37" s="16" t="s">
        <v>75</v>
      </c>
      <c r="B37" s="17" t="s">
        <v>76</v>
      </c>
      <c r="I37" s="37"/>
      <c r="J37" s="37"/>
      <c r="L37" s="37"/>
      <c r="P37" s="43">
        <v>100733.69129500001</v>
      </c>
      <c r="Q37" s="43">
        <v>91600.276905989987</v>
      </c>
      <c r="R37" s="43">
        <f>P37+Q37</f>
        <v>192333.96820099</v>
      </c>
    </row>
    <row r="38" spans="1:21" ht="14.25" hidden="1" x14ac:dyDescent="0.2">
      <c r="A38" s="16"/>
      <c r="B38" s="27" t="s">
        <v>77</v>
      </c>
      <c r="P38" s="43">
        <v>100733.69129492735</v>
      </c>
      <c r="Q38" s="43">
        <v>91600.276905844104</v>
      </c>
      <c r="R38" s="43">
        <f t="shared" ref="R38:R42" si="79">P38+Q38</f>
        <v>192333.96820077146</v>
      </c>
    </row>
    <row r="39" spans="1:21" ht="14.25" hidden="1" x14ac:dyDescent="0.2">
      <c r="A39" s="16" t="s">
        <v>78</v>
      </c>
      <c r="B39" s="17" t="s">
        <v>79</v>
      </c>
      <c r="F39" s="36"/>
      <c r="G39" s="37"/>
      <c r="H39" s="37"/>
      <c r="P39" s="43">
        <v>67082.769294927362</v>
      </c>
      <c r="Q39" s="43">
        <v>61170.014905844109</v>
      </c>
      <c r="R39" s="43">
        <f t="shared" si="79"/>
        <v>128252.78420077148</v>
      </c>
    </row>
    <row r="40" spans="1:21" ht="15" hidden="1" x14ac:dyDescent="0.2">
      <c r="A40" s="18"/>
      <c r="B40" s="19" t="s">
        <v>80</v>
      </c>
      <c r="P40" s="43">
        <v>67082.769294927362</v>
      </c>
      <c r="Q40" s="43">
        <v>61170.014905844109</v>
      </c>
      <c r="R40" s="43">
        <f t="shared" si="79"/>
        <v>128252.78420077148</v>
      </c>
      <c r="T40" s="26" t="s">
        <v>130</v>
      </c>
      <c r="U40" s="26" t="s">
        <v>131</v>
      </c>
    </row>
    <row r="41" spans="1:21" ht="15" hidden="1" x14ac:dyDescent="0.2">
      <c r="A41" s="18"/>
      <c r="B41" s="20" t="s">
        <v>81</v>
      </c>
      <c r="F41" s="36"/>
      <c r="I41" s="37"/>
      <c r="J41" s="37"/>
      <c r="K41" s="37"/>
      <c r="M41" s="36"/>
      <c r="N41" s="36"/>
      <c r="O41" s="36"/>
      <c r="P41" s="43">
        <v>49220.531460794402</v>
      </c>
      <c r="Q41" s="43">
        <v>45549.406400306099</v>
      </c>
      <c r="R41" s="43">
        <f t="shared" si="79"/>
        <v>94769.937861100509</v>
      </c>
      <c r="S41" s="49">
        <f>R41/R40</f>
        <v>0.7389308423335611</v>
      </c>
      <c r="T41" s="42">
        <f>P41/R41</f>
        <v>0.51936861595218553</v>
      </c>
      <c r="U41" s="42">
        <f>Q41/R41</f>
        <v>0.48063138404781436</v>
      </c>
    </row>
    <row r="42" spans="1:21" ht="15" hidden="1" x14ac:dyDescent="0.2">
      <c r="A42" s="18"/>
      <c r="B42" s="20" t="s">
        <v>82</v>
      </c>
      <c r="F42" s="36"/>
      <c r="J42" s="37"/>
      <c r="K42" s="37"/>
      <c r="M42" s="36"/>
      <c r="N42" s="36"/>
      <c r="O42" s="36"/>
      <c r="P42" s="43">
        <v>17862.237834132964</v>
      </c>
      <c r="Q42" s="43">
        <v>15620.608505538012</v>
      </c>
      <c r="R42" s="43">
        <f t="shared" si="79"/>
        <v>33482.846339670978</v>
      </c>
      <c r="S42" s="49">
        <f>R42/R40</f>
        <v>0.26106915766643896</v>
      </c>
      <c r="T42" s="42">
        <f>P42/R42</f>
        <v>0.53347429465605245</v>
      </c>
      <c r="U42" s="42">
        <f>Q42/R42</f>
        <v>0.46652570534394744</v>
      </c>
    </row>
    <row r="43" spans="1:21" ht="15" hidden="1" x14ac:dyDescent="0.2">
      <c r="A43" s="18" t="s">
        <v>83</v>
      </c>
      <c r="B43" s="19" t="s">
        <v>84</v>
      </c>
      <c r="M43" s="36"/>
      <c r="N43" s="36"/>
      <c r="O43" s="36"/>
      <c r="P43" s="43">
        <v>0</v>
      </c>
      <c r="Q43" s="43">
        <v>0</v>
      </c>
      <c r="S43" s="50"/>
      <c r="T43" s="42"/>
      <c r="U43" s="42"/>
    </row>
    <row r="44" spans="1:21" ht="15" hidden="1" x14ac:dyDescent="0.2">
      <c r="A44" s="18"/>
      <c r="B44" s="20" t="s">
        <v>81</v>
      </c>
      <c r="P44" s="43"/>
      <c r="Q44" s="43"/>
      <c r="S44" s="50"/>
      <c r="T44" s="42"/>
      <c r="U44" s="42"/>
    </row>
    <row r="45" spans="1:21" ht="15" hidden="1" x14ac:dyDescent="0.2">
      <c r="A45" s="18"/>
      <c r="B45" s="20" t="s">
        <v>82</v>
      </c>
      <c r="F45" s="36"/>
      <c r="P45" s="43"/>
      <c r="Q45" s="43"/>
      <c r="S45" s="50"/>
      <c r="T45" s="42"/>
      <c r="U45" s="42"/>
    </row>
    <row r="46" spans="1:21" ht="14.25" hidden="1" x14ac:dyDescent="0.2">
      <c r="A46" s="16" t="s">
        <v>85</v>
      </c>
      <c r="B46" s="24" t="s">
        <v>86</v>
      </c>
      <c r="F46" s="36"/>
      <c r="P46" s="43">
        <v>6742.51</v>
      </c>
      <c r="Q46" s="43">
        <v>6288.9869999999992</v>
      </c>
      <c r="R46" s="43">
        <f t="shared" ref="R46:R51" si="80">P46+Q46</f>
        <v>13031.496999999999</v>
      </c>
      <c r="S46" s="50"/>
      <c r="T46" s="42"/>
      <c r="U46" s="42"/>
    </row>
    <row r="47" spans="1:21" ht="15" hidden="1" x14ac:dyDescent="0.2">
      <c r="A47" s="18"/>
      <c r="B47" s="20" t="s">
        <v>81</v>
      </c>
      <c r="P47" s="43">
        <v>6512.924</v>
      </c>
      <c r="Q47" s="43">
        <v>6061.4009999999989</v>
      </c>
      <c r="R47" s="43">
        <f t="shared" si="80"/>
        <v>12574.324999999999</v>
      </c>
      <c r="S47" s="49">
        <f>R47/R46</f>
        <v>0.96491792155575062</v>
      </c>
      <c r="T47" s="42">
        <f t="shared" ref="T47:T48" si="81">P47/R47</f>
        <v>0.51795416453765908</v>
      </c>
      <c r="U47" s="42">
        <f t="shared" ref="U47:U48" si="82">Q47/R47</f>
        <v>0.48204583546234087</v>
      </c>
    </row>
    <row r="48" spans="1:21" ht="15" hidden="1" x14ac:dyDescent="0.2">
      <c r="A48" s="18"/>
      <c r="B48" s="25" t="s">
        <v>87</v>
      </c>
      <c r="F48" s="36"/>
      <c r="P48" s="43">
        <v>229.58599999999996</v>
      </c>
      <c r="Q48" s="43">
        <v>227.58599999999996</v>
      </c>
      <c r="R48" s="43">
        <f t="shared" si="80"/>
        <v>457.17199999999991</v>
      </c>
      <c r="S48" s="49">
        <f>R48/R46</f>
        <v>3.5082078444249341E-2</v>
      </c>
      <c r="T48" s="42">
        <f t="shared" si="81"/>
        <v>0.50218736055576452</v>
      </c>
      <c r="U48" s="42">
        <f t="shared" si="82"/>
        <v>0.49781263944423543</v>
      </c>
    </row>
    <row r="49" spans="1:21" ht="14.25" hidden="1" x14ac:dyDescent="0.2">
      <c r="A49" s="16" t="s">
        <v>88</v>
      </c>
      <c r="B49" s="24" t="s">
        <v>0</v>
      </c>
      <c r="F49" s="36"/>
      <c r="P49" s="43">
        <v>26908.411999999997</v>
      </c>
      <c r="Q49" s="43">
        <v>24141.275000000001</v>
      </c>
      <c r="R49" s="43">
        <f t="shared" si="80"/>
        <v>51049.686999999998</v>
      </c>
      <c r="S49" s="50"/>
      <c r="T49" s="42"/>
      <c r="U49" s="42"/>
    </row>
    <row r="50" spans="1:21" ht="15" hidden="1" x14ac:dyDescent="0.2">
      <c r="A50" s="18"/>
      <c r="B50" s="20" t="s">
        <v>81</v>
      </c>
      <c r="F50" s="36"/>
      <c r="P50" s="43">
        <v>26831.311999999998</v>
      </c>
      <c r="Q50" s="43">
        <v>24056.175000000003</v>
      </c>
      <c r="R50" s="43">
        <f t="shared" si="80"/>
        <v>50887.487000000001</v>
      </c>
      <c r="S50" s="51">
        <f>R50/R49</f>
        <v>0.99682270333998335</v>
      </c>
      <c r="T50" s="42">
        <f>P50/R50</f>
        <v>0.52726738107543014</v>
      </c>
      <c r="U50" s="42">
        <f>Q50/R50</f>
        <v>0.47273261892456986</v>
      </c>
    </row>
    <row r="51" spans="1:21" ht="15" hidden="1" x14ac:dyDescent="0.2">
      <c r="A51" s="18"/>
      <c r="B51" s="20" t="s">
        <v>89</v>
      </c>
      <c r="F51" s="36"/>
      <c r="P51" s="43">
        <v>77.099999999999994</v>
      </c>
      <c r="Q51" s="43">
        <v>85.100000000000009</v>
      </c>
      <c r="R51" s="43">
        <f t="shared" si="80"/>
        <v>162.19999999999999</v>
      </c>
      <c r="S51" s="51">
        <f>R51/R49</f>
        <v>3.1772966600167401E-3</v>
      </c>
      <c r="T51" s="42">
        <f>P51/R51</f>
        <v>0.47533908754623921</v>
      </c>
      <c r="U51" s="42">
        <f>Q51/R51</f>
        <v>0.5246609124537609</v>
      </c>
    </row>
    <row r="52" spans="1:21" x14ac:dyDescent="0.2">
      <c r="F52" s="36"/>
    </row>
    <row r="53" spans="1:21" x14ac:dyDescent="0.2">
      <c r="F53" s="36"/>
    </row>
    <row r="54" spans="1:21" x14ac:dyDescent="0.2">
      <c r="F54" s="36"/>
    </row>
    <row r="58" spans="1:21" x14ac:dyDescent="0.2">
      <c r="F58" s="36"/>
    </row>
    <row r="60" spans="1:21" x14ac:dyDescent="0.2">
      <c r="F60" s="36"/>
    </row>
    <row r="61" spans="1:21" x14ac:dyDescent="0.2">
      <c r="F61" s="36"/>
      <c r="G61" s="36"/>
    </row>
  </sheetData>
  <mergeCells count="11">
    <mergeCell ref="A1:F1"/>
    <mergeCell ref="A2:A5"/>
    <mergeCell ref="B2:B5"/>
    <mergeCell ref="C2:C5"/>
    <mergeCell ref="G4:I4"/>
    <mergeCell ref="D2:R2"/>
    <mergeCell ref="D3:R3"/>
    <mergeCell ref="D4:F4"/>
    <mergeCell ref="J4:L4"/>
    <mergeCell ref="P4:R4"/>
    <mergeCell ref="M4:O4"/>
  </mergeCells>
  <printOptions horizontalCentered="1"/>
  <pageMargins left="0.39370078740157483" right="0.39370078740157483" top="0.78740157480314965" bottom="0.39370078740157483" header="0.27559055118110237" footer="0.27559055118110237"/>
  <pageSetup paperSize="9" scale="52" orientation="landscape" blackAndWhite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36"/>
  <sheetViews>
    <sheetView topLeftCell="B13" zoomScale="80" zoomScaleNormal="80" workbookViewId="0">
      <selection activeCell="G27" sqref="G27:I27"/>
    </sheetView>
  </sheetViews>
  <sheetFormatPr defaultRowHeight="15.75" x14ac:dyDescent="0.25"/>
  <cols>
    <col min="1" max="1" width="3.7109375" style="77" hidden="1" customWidth="1"/>
    <col min="2" max="2" width="6" style="77" customWidth="1"/>
    <col min="3" max="3" width="31.42578125" style="77" customWidth="1"/>
    <col min="4" max="4" width="14.7109375" style="77" customWidth="1"/>
    <col min="5" max="7" width="14" style="77" customWidth="1"/>
    <col min="8" max="8" width="14.7109375" style="77" customWidth="1"/>
    <col min="9" max="9" width="15.140625" style="77" customWidth="1"/>
    <col min="10" max="16384" width="9.140625" style="77"/>
  </cols>
  <sheetData>
    <row r="1" spans="2:9" ht="54" customHeight="1" x14ac:dyDescent="0.25">
      <c r="B1" s="76" t="s">
        <v>116</v>
      </c>
      <c r="C1" s="76"/>
      <c r="D1" s="76"/>
      <c r="E1" s="76"/>
      <c r="F1" s="76"/>
      <c r="G1" s="76"/>
      <c r="H1" s="76"/>
      <c r="I1" s="76"/>
    </row>
    <row r="2" spans="2:9" ht="17.25" customHeight="1" x14ac:dyDescent="0.25">
      <c r="B2" s="78" t="s">
        <v>117</v>
      </c>
      <c r="C2" s="78"/>
      <c r="D2" s="78"/>
      <c r="E2" s="78"/>
      <c r="F2" s="78"/>
      <c r="G2" s="78"/>
      <c r="H2" s="78"/>
      <c r="I2" s="78"/>
    </row>
    <row r="3" spans="2:9" ht="17.25" customHeight="1" x14ac:dyDescent="0.25">
      <c r="B3" s="79" t="s">
        <v>8</v>
      </c>
      <c r="C3" s="80" t="s">
        <v>126</v>
      </c>
      <c r="D3" s="81"/>
      <c r="E3" s="81"/>
      <c r="F3" s="81"/>
      <c r="G3" s="81"/>
      <c r="H3" s="81"/>
      <c r="I3" s="82"/>
    </row>
    <row r="4" spans="2:9" ht="96.75" customHeight="1" x14ac:dyDescent="0.25">
      <c r="B4" s="83"/>
      <c r="C4" s="84" t="s">
        <v>9</v>
      </c>
      <c r="D4" s="85"/>
      <c r="E4" s="85"/>
      <c r="F4" s="85"/>
      <c r="G4" s="86"/>
      <c r="H4" s="87" t="s">
        <v>1</v>
      </c>
      <c r="I4" s="87" t="s">
        <v>10</v>
      </c>
    </row>
    <row r="5" spans="2:9" x14ac:dyDescent="0.25">
      <c r="B5" s="87">
        <v>1</v>
      </c>
      <c r="C5" s="88">
        <v>2</v>
      </c>
      <c r="D5" s="88"/>
      <c r="E5" s="88"/>
      <c r="F5" s="88"/>
      <c r="G5" s="88"/>
      <c r="H5" s="87">
        <v>3</v>
      </c>
      <c r="I5" s="87">
        <v>4</v>
      </c>
    </row>
    <row r="6" spans="2:9" ht="16.5" customHeight="1" x14ac:dyDescent="0.25">
      <c r="B6" s="89" t="s">
        <v>4</v>
      </c>
      <c r="C6" s="90" t="s">
        <v>109</v>
      </c>
      <c r="D6" s="91"/>
      <c r="E6" s="91"/>
      <c r="F6" s="91"/>
      <c r="G6" s="92"/>
      <c r="H6" s="93" t="s">
        <v>96</v>
      </c>
      <c r="I6" s="94">
        <v>346.35</v>
      </c>
    </row>
    <row r="7" spans="2:9" ht="16.5" customHeight="1" x14ac:dyDescent="0.25">
      <c r="B7" s="95" t="s">
        <v>5</v>
      </c>
      <c r="C7" s="96" t="s">
        <v>105</v>
      </c>
      <c r="D7" s="97"/>
      <c r="E7" s="97"/>
      <c r="F7" s="97"/>
      <c r="G7" s="98"/>
      <c r="H7" s="84"/>
      <c r="I7" s="99">
        <v>18.670000000000002</v>
      </c>
    </row>
    <row r="8" spans="2:9" ht="33" customHeight="1" x14ac:dyDescent="0.25">
      <c r="B8" s="100" t="s">
        <v>6</v>
      </c>
      <c r="C8" s="96" t="s">
        <v>106</v>
      </c>
      <c r="D8" s="97"/>
      <c r="E8" s="97"/>
      <c r="F8" s="97"/>
      <c r="G8" s="98"/>
      <c r="H8" s="84"/>
      <c r="I8" s="99">
        <v>32.22</v>
      </c>
    </row>
    <row r="9" spans="2:9" ht="16.5" customHeight="1" x14ac:dyDescent="0.25">
      <c r="B9" s="95" t="s">
        <v>7</v>
      </c>
      <c r="C9" s="96" t="s">
        <v>107</v>
      </c>
      <c r="D9" s="97"/>
      <c r="E9" s="97"/>
      <c r="F9" s="97"/>
      <c r="G9" s="98"/>
      <c r="H9" s="84"/>
      <c r="I9" s="99">
        <v>89.62</v>
      </c>
    </row>
    <row r="10" spans="2:9" ht="16.5" customHeight="1" x14ac:dyDescent="0.25">
      <c r="B10" s="100" t="s">
        <v>59</v>
      </c>
      <c r="C10" s="96" t="s">
        <v>108</v>
      </c>
      <c r="D10" s="97"/>
      <c r="E10" s="97"/>
      <c r="F10" s="97"/>
      <c r="G10" s="98"/>
      <c r="H10" s="101"/>
      <c r="I10" s="99">
        <v>125.39</v>
      </c>
    </row>
    <row r="11" spans="2:9" ht="16.5" customHeight="1" x14ac:dyDescent="0.25">
      <c r="B11" s="95" t="s">
        <v>65</v>
      </c>
      <c r="C11" s="96" t="s">
        <v>118</v>
      </c>
      <c r="D11" s="97"/>
      <c r="E11" s="97"/>
      <c r="F11" s="97"/>
      <c r="G11" s="97"/>
      <c r="H11" s="102" t="s">
        <v>97</v>
      </c>
      <c r="I11" s="46">
        <v>624.31132500000001</v>
      </c>
    </row>
    <row r="12" spans="2:9" ht="16.5" customHeight="1" x14ac:dyDescent="0.25">
      <c r="B12" s="100" t="s">
        <v>75</v>
      </c>
      <c r="C12" s="96" t="s">
        <v>118</v>
      </c>
      <c r="D12" s="97"/>
      <c r="E12" s="97"/>
      <c r="F12" s="97"/>
      <c r="G12" s="97"/>
      <c r="H12" s="103" t="s">
        <v>98</v>
      </c>
      <c r="I12" s="46">
        <v>640.31866737300015</v>
      </c>
    </row>
    <row r="13" spans="2:9" ht="16.5" customHeight="1" x14ac:dyDescent="0.25">
      <c r="B13" s="103" t="s">
        <v>113</v>
      </c>
      <c r="C13" s="96" t="s">
        <v>118</v>
      </c>
      <c r="D13" s="97"/>
      <c r="E13" s="97"/>
      <c r="F13" s="97"/>
      <c r="G13" s="97"/>
      <c r="H13" s="103" t="s">
        <v>99</v>
      </c>
      <c r="I13" s="46">
        <v>661.17384636933878</v>
      </c>
    </row>
    <row r="14" spans="2:9" ht="16.5" customHeight="1" x14ac:dyDescent="0.25">
      <c r="B14" s="104" t="s">
        <v>114</v>
      </c>
      <c r="C14" s="105" t="s">
        <v>118</v>
      </c>
      <c r="D14" s="106"/>
      <c r="E14" s="106"/>
      <c r="F14" s="106"/>
      <c r="G14" s="106"/>
      <c r="H14" s="104" t="s">
        <v>100</v>
      </c>
      <c r="I14" s="107">
        <v>693.83583437998414</v>
      </c>
    </row>
    <row r="15" spans="2:9" x14ac:dyDescent="0.25">
      <c r="B15" s="108" t="s">
        <v>11</v>
      </c>
      <c r="C15" s="109"/>
      <c r="D15" s="109"/>
      <c r="E15" s="109"/>
      <c r="F15" s="109"/>
      <c r="G15" s="109"/>
      <c r="H15" s="110"/>
      <c r="I15" s="111">
        <f>SUM(I6:I14)</f>
        <v>3231.8896731223231</v>
      </c>
    </row>
    <row r="16" spans="2:9" x14ac:dyDescent="0.25">
      <c r="B16" s="112"/>
      <c r="C16" s="113"/>
      <c r="D16" s="114"/>
      <c r="E16" s="114"/>
    </row>
    <row r="17" spans="2:9" ht="15.75" customHeight="1" x14ac:dyDescent="0.25">
      <c r="B17" s="115" t="s">
        <v>119</v>
      </c>
      <c r="C17" s="115"/>
      <c r="D17" s="115"/>
      <c r="E17" s="115"/>
      <c r="F17" s="115"/>
      <c r="G17" s="115"/>
      <c r="H17" s="115"/>
      <c r="I17" s="115"/>
    </row>
    <row r="18" spans="2:9" ht="66.75" customHeight="1" x14ac:dyDescent="0.25">
      <c r="B18" s="87" t="s">
        <v>8</v>
      </c>
      <c r="C18" s="84" t="s">
        <v>9</v>
      </c>
      <c r="D18" s="85"/>
      <c r="E18" s="86"/>
      <c r="F18" s="87" t="s">
        <v>1</v>
      </c>
      <c r="G18" s="84" t="s">
        <v>10</v>
      </c>
      <c r="H18" s="85"/>
      <c r="I18" s="86"/>
    </row>
    <row r="19" spans="2:9" x14ac:dyDescent="0.25">
      <c r="B19" s="87">
        <v>1</v>
      </c>
      <c r="C19" s="84">
        <v>2</v>
      </c>
      <c r="D19" s="85"/>
      <c r="E19" s="86"/>
      <c r="F19" s="87">
        <v>3</v>
      </c>
      <c r="G19" s="88">
        <v>4</v>
      </c>
      <c r="H19" s="88"/>
      <c r="I19" s="88"/>
    </row>
    <row r="20" spans="2:9" x14ac:dyDescent="0.25">
      <c r="B20" s="116" t="s">
        <v>4</v>
      </c>
      <c r="C20" s="117"/>
      <c r="D20" s="118"/>
      <c r="E20" s="119"/>
      <c r="F20" s="116"/>
      <c r="G20" s="120"/>
      <c r="H20" s="120"/>
      <c r="I20" s="120"/>
    </row>
    <row r="21" spans="2:9" x14ac:dyDescent="0.25">
      <c r="B21" s="121" t="s">
        <v>11</v>
      </c>
      <c r="C21" s="122"/>
      <c r="D21" s="122"/>
      <c r="E21" s="122"/>
      <c r="F21" s="123"/>
      <c r="G21" s="120"/>
      <c r="H21" s="120"/>
      <c r="I21" s="120"/>
    </row>
    <row r="22" spans="2:9" ht="18" customHeight="1" x14ac:dyDescent="0.25">
      <c r="B22" s="124" t="s">
        <v>120</v>
      </c>
      <c r="C22" s="124"/>
      <c r="D22" s="124"/>
      <c r="E22" s="124"/>
      <c r="F22" s="124"/>
      <c r="G22" s="124"/>
      <c r="H22" s="124"/>
      <c r="I22" s="124"/>
    </row>
    <row r="23" spans="2:9" ht="15.75" customHeight="1" x14ac:dyDescent="0.25">
      <c r="B23" s="125"/>
      <c r="C23" s="125"/>
      <c r="D23" s="125"/>
      <c r="E23" s="125"/>
    </row>
    <row r="24" spans="2:9" ht="33" customHeight="1" x14ac:dyDescent="0.25">
      <c r="B24" s="78" t="s">
        <v>121</v>
      </c>
      <c r="C24" s="78"/>
      <c r="D24" s="78"/>
      <c r="E24" s="78"/>
      <c r="F24" s="78"/>
      <c r="G24" s="78"/>
      <c r="H24" s="78"/>
      <c r="I24" s="78"/>
    </row>
    <row r="25" spans="2:9" ht="68.25" customHeight="1" x14ac:dyDescent="0.25">
      <c r="B25" s="87" t="s">
        <v>12</v>
      </c>
      <c r="C25" s="84" t="s">
        <v>9</v>
      </c>
      <c r="D25" s="85"/>
      <c r="E25" s="86"/>
      <c r="F25" s="87" t="s">
        <v>1</v>
      </c>
      <c r="G25" s="84" t="s">
        <v>10</v>
      </c>
      <c r="H25" s="85"/>
      <c r="I25" s="86"/>
    </row>
    <row r="26" spans="2:9" x14ac:dyDescent="0.25">
      <c r="B26" s="87">
        <v>1</v>
      </c>
      <c r="C26" s="84">
        <v>2</v>
      </c>
      <c r="D26" s="85"/>
      <c r="E26" s="86"/>
      <c r="F26" s="87">
        <v>3</v>
      </c>
      <c r="G26" s="84">
        <v>4</v>
      </c>
      <c r="H26" s="85"/>
      <c r="I26" s="86"/>
    </row>
    <row r="27" spans="2:9" x14ac:dyDescent="0.25">
      <c r="B27" s="116" t="s">
        <v>4</v>
      </c>
      <c r="C27" s="117"/>
      <c r="D27" s="118"/>
      <c r="E27" s="119"/>
      <c r="F27" s="116"/>
      <c r="G27" s="117"/>
      <c r="H27" s="118"/>
      <c r="I27" s="119"/>
    </row>
    <row r="28" spans="2:9" x14ac:dyDescent="0.25">
      <c r="B28" s="121" t="s">
        <v>11</v>
      </c>
      <c r="C28" s="122"/>
      <c r="D28" s="122"/>
      <c r="E28" s="122"/>
      <c r="F28" s="123"/>
      <c r="G28" s="117"/>
      <c r="H28" s="118"/>
      <c r="I28" s="119"/>
    </row>
    <row r="29" spans="2:9" ht="18.600000000000001" customHeight="1" x14ac:dyDescent="0.25">
      <c r="B29" s="126" t="s">
        <v>122</v>
      </c>
      <c r="C29" s="126"/>
      <c r="D29" s="126"/>
      <c r="E29" s="126"/>
      <c r="F29" s="126"/>
      <c r="G29" s="126"/>
      <c r="H29" s="126"/>
      <c r="I29" s="126"/>
    </row>
    <row r="30" spans="2:9" x14ac:dyDescent="0.25">
      <c r="B30" s="112"/>
      <c r="C30" s="113"/>
      <c r="D30" s="114"/>
      <c r="E30" s="114"/>
    </row>
    <row r="31" spans="2:9" ht="22.15" customHeight="1" x14ac:dyDescent="0.25">
      <c r="B31" s="72" t="s">
        <v>101</v>
      </c>
      <c r="C31" s="72"/>
      <c r="D31" s="72"/>
      <c r="E31" s="72"/>
      <c r="F31" s="72"/>
      <c r="G31" s="72"/>
      <c r="H31" s="72"/>
      <c r="I31" s="72"/>
    </row>
    <row r="32" spans="2:9" ht="22.15" customHeight="1" x14ac:dyDescent="0.25">
      <c r="B32" s="79" t="s">
        <v>12</v>
      </c>
      <c r="C32" s="73" t="s">
        <v>126</v>
      </c>
      <c r="D32" s="74"/>
      <c r="E32" s="74"/>
      <c r="F32" s="74"/>
      <c r="G32" s="74"/>
      <c r="H32" s="74"/>
      <c r="I32" s="75"/>
    </row>
    <row r="33" spans="2:9" ht="21" customHeight="1" x14ac:dyDescent="0.25">
      <c r="B33" s="127"/>
      <c r="C33" s="79" t="s">
        <v>123</v>
      </c>
      <c r="D33" s="79" t="s">
        <v>13</v>
      </c>
      <c r="E33" s="84" t="s">
        <v>14</v>
      </c>
      <c r="F33" s="85"/>
      <c r="G33" s="85"/>
      <c r="H33" s="85"/>
      <c r="I33" s="86"/>
    </row>
    <row r="34" spans="2:9" ht="21" customHeight="1" x14ac:dyDescent="0.25">
      <c r="B34" s="83"/>
      <c r="C34" s="83"/>
      <c r="D34" s="83"/>
      <c r="E34" s="87" t="s">
        <v>124</v>
      </c>
      <c r="F34" s="87" t="s">
        <v>97</v>
      </c>
      <c r="G34" s="87" t="s">
        <v>98</v>
      </c>
      <c r="H34" s="87" t="s">
        <v>99</v>
      </c>
      <c r="I34" s="87" t="s">
        <v>100</v>
      </c>
    </row>
    <row r="35" spans="2:9" ht="16.5" customHeight="1" x14ac:dyDescent="0.25">
      <c r="B35" s="87">
        <v>1</v>
      </c>
      <c r="C35" s="87">
        <v>2</v>
      </c>
      <c r="D35" s="87">
        <v>3</v>
      </c>
      <c r="E35" s="87">
        <v>4</v>
      </c>
      <c r="F35" s="87">
        <v>5</v>
      </c>
      <c r="G35" s="87">
        <v>6</v>
      </c>
      <c r="H35" s="87">
        <v>7</v>
      </c>
      <c r="I35" s="87">
        <v>8</v>
      </c>
    </row>
    <row r="36" spans="2:9" ht="20.25" customHeight="1" x14ac:dyDescent="0.25">
      <c r="B36" s="30" t="s">
        <v>125</v>
      </c>
      <c r="C36" s="35" t="s">
        <v>112</v>
      </c>
      <c r="D36" s="128" t="s">
        <v>115</v>
      </c>
      <c r="E36" s="47">
        <v>24307.117670655931</v>
      </c>
      <c r="F36" s="47">
        <v>122357.79408546571</v>
      </c>
      <c r="G36" s="47">
        <v>125396.33437182898</v>
      </c>
      <c r="H36" s="47">
        <v>132583.38429706288</v>
      </c>
      <c r="I36" s="47">
        <v>158074.1853527097</v>
      </c>
    </row>
  </sheetData>
  <mergeCells count="43">
    <mergeCell ref="B17:I17"/>
    <mergeCell ref="C18:E18"/>
    <mergeCell ref="G18:I18"/>
    <mergeCell ref="C11:G11"/>
    <mergeCell ref="C12:G12"/>
    <mergeCell ref="C13:G13"/>
    <mergeCell ref="C14:G14"/>
    <mergeCell ref="B15:H15"/>
    <mergeCell ref="H6:H10"/>
    <mergeCell ref="C7:G7"/>
    <mergeCell ref="C8:G8"/>
    <mergeCell ref="C9:G9"/>
    <mergeCell ref="C10:G10"/>
    <mergeCell ref="G25:I25"/>
    <mergeCell ref="C19:E19"/>
    <mergeCell ref="G19:I19"/>
    <mergeCell ref="C20:E20"/>
    <mergeCell ref="G20:I20"/>
    <mergeCell ref="B32:B34"/>
    <mergeCell ref="E33:I33"/>
    <mergeCell ref="B28:F28"/>
    <mergeCell ref="G28:I28"/>
    <mergeCell ref="B29:I29"/>
    <mergeCell ref="B31:I31"/>
    <mergeCell ref="C33:C34"/>
    <mergeCell ref="D33:D34"/>
    <mergeCell ref="C32:I32"/>
    <mergeCell ref="C26:E26"/>
    <mergeCell ref="G26:I26"/>
    <mergeCell ref="C27:E27"/>
    <mergeCell ref="G27:I27"/>
    <mergeCell ref="B1:I1"/>
    <mergeCell ref="B2:I2"/>
    <mergeCell ref="C4:G4"/>
    <mergeCell ref="C5:G5"/>
    <mergeCell ref="C6:G6"/>
    <mergeCell ref="C3:I3"/>
    <mergeCell ref="B3:B4"/>
    <mergeCell ref="B21:F21"/>
    <mergeCell ref="G21:I21"/>
    <mergeCell ref="B22:I22"/>
    <mergeCell ref="B24:I24"/>
    <mergeCell ref="C25:E25"/>
  </mergeCells>
  <phoneticPr fontId="2" type="noConversion"/>
  <printOptions horizontalCentered="1"/>
  <pageMargins left="1.1811023622047245" right="0.39370078740157483" top="0.39370078740157483" bottom="0.39370078740157483" header="0.31496062992125984" footer="0.31496062992125984"/>
  <pageSetup paperSize="9" scale="70" orientation="portrait" blackAndWhite="1" r:id="rId1"/>
  <headerFooter alignWithMargins="0"/>
  <rowBreaks count="1" manualBreakCount="1">
    <brk id="6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J29"/>
  <sheetViews>
    <sheetView zoomScale="70" zoomScaleNormal="70" workbookViewId="0">
      <pane xSplit="2" ySplit="6" topLeftCell="C10" activePane="bottomRight" state="frozen"/>
      <selection activeCell="B27" sqref="B27"/>
      <selection pane="topRight" activeCell="B27" sqref="B27"/>
      <selection pane="bottomLeft" activeCell="B27" sqref="B27"/>
      <selection pane="bottomRight" activeCell="J13" sqref="J13"/>
    </sheetView>
  </sheetViews>
  <sheetFormatPr defaultRowHeight="15.75" x14ac:dyDescent="0.25"/>
  <cols>
    <col min="1" max="1" width="6" style="130" customWidth="1"/>
    <col min="2" max="2" width="65.28515625" style="130" customWidth="1"/>
    <col min="3" max="3" width="11.42578125" style="130" customWidth="1"/>
    <col min="4" max="8" width="11.5703125" style="130" customWidth="1"/>
    <col min="9" max="9" width="9.140625" style="130"/>
    <col min="10" max="10" width="39.5703125" style="130" customWidth="1"/>
    <col min="11" max="16384" width="9.140625" style="130"/>
  </cols>
  <sheetData>
    <row r="1" spans="1:8" ht="37.5" customHeight="1" x14ac:dyDescent="0.25">
      <c r="A1" s="129" t="s">
        <v>127</v>
      </c>
      <c r="B1" s="129"/>
      <c r="C1" s="129"/>
      <c r="D1" s="129"/>
      <c r="E1" s="129"/>
      <c r="F1" s="129"/>
      <c r="G1" s="129"/>
      <c r="H1" s="129"/>
    </row>
    <row r="2" spans="1:8" ht="21.75" customHeight="1" x14ac:dyDescent="0.25">
      <c r="A2" s="131" t="s">
        <v>102</v>
      </c>
      <c r="B2" s="131" t="s">
        <v>2</v>
      </c>
      <c r="C2" s="131" t="s">
        <v>13</v>
      </c>
      <c r="D2" s="132" t="s">
        <v>128</v>
      </c>
      <c r="E2" s="133"/>
      <c r="F2" s="133"/>
      <c r="G2" s="133"/>
      <c r="H2" s="134"/>
    </row>
    <row r="3" spans="1:8" ht="21.75" customHeight="1" x14ac:dyDescent="0.25">
      <c r="A3" s="135"/>
      <c r="B3" s="135"/>
      <c r="C3" s="135"/>
      <c r="D3" s="132" t="s">
        <v>111</v>
      </c>
      <c r="E3" s="133"/>
      <c r="F3" s="133"/>
      <c r="G3" s="133"/>
      <c r="H3" s="134"/>
    </row>
    <row r="4" spans="1:8" ht="21.75" customHeight="1" x14ac:dyDescent="0.25">
      <c r="A4" s="135"/>
      <c r="B4" s="135"/>
      <c r="C4" s="135"/>
      <c r="D4" s="136" t="s">
        <v>96</v>
      </c>
      <c r="E4" s="136" t="s">
        <v>97</v>
      </c>
      <c r="F4" s="136" t="s">
        <v>98</v>
      </c>
      <c r="G4" s="136" t="s">
        <v>99</v>
      </c>
      <c r="H4" s="136" t="s">
        <v>100</v>
      </c>
    </row>
    <row r="5" spans="1:8" ht="21.75" customHeight="1" x14ac:dyDescent="0.25">
      <c r="A5" s="137"/>
      <c r="B5" s="137"/>
      <c r="C5" s="137"/>
      <c r="D5" s="136" t="s">
        <v>126</v>
      </c>
      <c r="E5" s="136" t="s">
        <v>126</v>
      </c>
      <c r="F5" s="136" t="s">
        <v>126</v>
      </c>
      <c r="G5" s="136" t="s">
        <v>126</v>
      </c>
      <c r="H5" s="136" t="s">
        <v>126</v>
      </c>
    </row>
    <row r="6" spans="1:8" ht="15.75" customHeight="1" x14ac:dyDescent="0.25">
      <c r="A6" s="136">
        <v>1</v>
      </c>
      <c r="B6" s="138">
        <v>2</v>
      </c>
      <c r="C6" s="136">
        <v>3</v>
      </c>
      <c r="D6" s="136">
        <v>4</v>
      </c>
      <c r="E6" s="136">
        <v>5</v>
      </c>
      <c r="F6" s="136">
        <v>6</v>
      </c>
      <c r="G6" s="136">
        <v>7</v>
      </c>
      <c r="H6" s="136">
        <v>8</v>
      </c>
    </row>
    <row r="7" spans="1:8" x14ac:dyDescent="0.25">
      <c r="A7" s="139" t="s">
        <v>27</v>
      </c>
      <c r="B7" s="140" t="s">
        <v>15</v>
      </c>
      <c r="C7" s="136"/>
      <c r="D7" s="141"/>
      <c r="E7" s="141"/>
      <c r="F7" s="141"/>
      <c r="G7" s="141"/>
      <c r="H7" s="141"/>
    </row>
    <row r="8" spans="1:8" ht="63.75" customHeight="1" x14ac:dyDescent="0.25">
      <c r="A8" s="142" t="s">
        <v>29</v>
      </c>
      <c r="B8" s="143" t="s">
        <v>24</v>
      </c>
      <c r="C8" s="136" t="s">
        <v>3</v>
      </c>
      <c r="D8" s="141">
        <f>IF(ISERR(D9/D10*100),"0,00",D9/D10*100)</f>
        <v>0</v>
      </c>
      <c r="E8" s="141">
        <f>IF(ISERR(E9/E10*100),"0,00",E9/E10*100)</f>
        <v>0</v>
      </c>
      <c r="F8" s="141">
        <f>IF(ISERR(F9/F10*100),"0,00",F9/F10*100)</f>
        <v>0</v>
      </c>
      <c r="G8" s="141">
        <f>IF(ISERR(G9/G10*100),"0,00",G9/G10*100)</f>
        <v>0</v>
      </c>
      <c r="H8" s="141">
        <f>IF(ISERR(H9/H10*100),"0,00",H9/H10*100)</f>
        <v>0</v>
      </c>
    </row>
    <row r="9" spans="1:8" ht="67.5" customHeight="1" x14ac:dyDescent="0.25">
      <c r="A9" s="144" t="s">
        <v>16</v>
      </c>
      <c r="B9" s="143" t="s">
        <v>26</v>
      </c>
      <c r="C9" s="136" t="s">
        <v>28</v>
      </c>
      <c r="D9" s="136">
        <v>0</v>
      </c>
      <c r="E9" s="136">
        <v>0</v>
      </c>
      <c r="F9" s="136">
        <v>0</v>
      </c>
      <c r="G9" s="136">
        <v>0</v>
      </c>
      <c r="H9" s="136">
        <v>0</v>
      </c>
    </row>
    <row r="10" spans="1:8" ht="17.25" customHeight="1" x14ac:dyDescent="0.25">
      <c r="A10" s="144" t="s">
        <v>17</v>
      </c>
      <c r="B10" s="143" t="s">
        <v>25</v>
      </c>
      <c r="C10" s="136" t="s">
        <v>28</v>
      </c>
      <c r="D10" s="38">
        <v>22</v>
      </c>
      <c r="E10" s="38">
        <v>26</v>
      </c>
      <c r="F10" s="38">
        <v>98</v>
      </c>
      <c r="G10" s="38">
        <v>98</v>
      </c>
      <c r="H10" s="38">
        <v>98</v>
      </c>
    </row>
    <row r="11" spans="1:8" ht="16.5" customHeight="1" x14ac:dyDescent="0.25">
      <c r="A11" s="145" t="s">
        <v>34</v>
      </c>
      <c r="B11" s="140" t="s">
        <v>18</v>
      </c>
      <c r="C11" s="136"/>
      <c r="D11" s="146"/>
      <c r="E11" s="146"/>
      <c r="F11" s="146"/>
      <c r="G11" s="146"/>
      <c r="H11" s="146"/>
    </row>
    <row r="12" spans="1:8" ht="33" customHeight="1" x14ac:dyDescent="0.25">
      <c r="A12" s="136">
        <v>1</v>
      </c>
      <c r="B12" s="143" t="s">
        <v>31</v>
      </c>
      <c r="C12" s="136" t="s">
        <v>20</v>
      </c>
      <c r="D12" s="141">
        <f>D13/D14</f>
        <v>0</v>
      </c>
      <c r="E12" s="141">
        <f>E13/E14</f>
        <v>0</v>
      </c>
      <c r="F12" s="141">
        <f>F13/F14</f>
        <v>0</v>
      </c>
      <c r="G12" s="141">
        <f>G13/G14</f>
        <v>0</v>
      </c>
      <c r="H12" s="141">
        <f>H13/H14</f>
        <v>0</v>
      </c>
    </row>
    <row r="13" spans="1:8" ht="176.25" customHeight="1" x14ac:dyDescent="0.25">
      <c r="A13" s="144" t="s">
        <v>16</v>
      </c>
      <c r="B13" s="143" t="s">
        <v>32</v>
      </c>
      <c r="C13" s="136" t="s">
        <v>28</v>
      </c>
      <c r="D13" s="146">
        <v>0</v>
      </c>
      <c r="E13" s="146">
        <v>0</v>
      </c>
      <c r="F13" s="146">
        <v>0</v>
      </c>
      <c r="G13" s="146">
        <v>0</v>
      </c>
      <c r="H13" s="146">
        <v>0</v>
      </c>
    </row>
    <row r="14" spans="1:8" ht="18.75" customHeight="1" x14ac:dyDescent="0.25">
      <c r="A14" s="144" t="s">
        <v>17</v>
      </c>
      <c r="B14" s="143" t="s">
        <v>33</v>
      </c>
      <c r="C14" s="136" t="s">
        <v>35</v>
      </c>
      <c r="D14" s="48">
        <v>8.9009999999999998</v>
      </c>
      <c r="E14" s="48">
        <f>D14</f>
        <v>8.9009999999999998</v>
      </c>
      <c r="F14" s="48">
        <f>D14</f>
        <v>8.9009999999999998</v>
      </c>
      <c r="G14" s="48">
        <f>F14</f>
        <v>8.9009999999999998</v>
      </c>
      <c r="H14" s="48">
        <f>G14</f>
        <v>8.9009999999999998</v>
      </c>
    </row>
    <row r="15" spans="1:8" ht="33" customHeight="1" x14ac:dyDescent="0.25">
      <c r="A15" s="145" t="s">
        <v>43</v>
      </c>
      <c r="B15" s="140" t="s">
        <v>129</v>
      </c>
      <c r="C15" s="136"/>
      <c r="D15" s="141"/>
      <c r="E15" s="141"/>
      <c r="F15" s="141"/>
      <c r="G15" s="141"/>
      <c r="H15" s="141"/>
    </row>
    <row r="16" spans="1:8" ht="51" customHeight="1" x14ac:dyDescent="0.25">
      <c r="A16" s="136">
        <v>1</v>
      </c>
      <c r="B16" s="143" t="s">
        <v>23</v>
      </c>
      <c r="C16" s="136" t="s">
        <v>3</v>
      </c>
      <c r="D16" s="141">
        <f>IF(ISERR(D18/D17*100),"0,00",D18/D17*100)</f>
        <v>12.599410632652223</v>
      </c>
      <c r="E16" s="141">
        <f>IF(ISERR(E18/E17*100),"0,00",E18/E17*100)</f>
        <v>12.599410632652223</v>
      </c>
      <c r="F16" s="141">
        <f>IF(ISERR(F18/F17*100),"0,00",F18/F17*100)</f>
        <v>12.599410632652223</v>
      </c>
      <c r="G16" s="141">
        <f>IF(ISERR(G18/G17*100),"0,00",G18/G17*100)</f>
        <v>12.597808914497271</v>
      </c>
      <c r="H16" s="141">
        <f>IF(ISERR(H18/H17*100),"0,00",H18/H17*100)</f>
        <v>12.59754766685688</v>
      </c>
    </row>
    <row r="17" spans="1:10" ht="20.25" customHeight="1" x14ac:dyDescent="0.25">
      <c r="A17" s="144" t="s">
        <v>16</v>
      </c>
      <c r="B17" s="147" t="s">
        <v>36</v>
      </c>
      <c r="C17" s="136" t="s">
        <v>41</v>
      </c>
      <c r="D17" s="141">
        <v>224.076886</v>
      </c>
      <c r="E17" s="141">
        <v>224.076886</v>
      </c>
      <c r="F17" s="141">
        <v>224.076886</v>
      </c>
      <c r="G17" s="141">
        <f>'раздел 2'!O10/1000</f>
        <v>227.87966700000001</v>
      </c>
      <c r="H17" s="141">
        <f>'раздел 2'!R10/1000</f>
        <v>264.45233300000001</v>
      </c>
      <c r="J17" s="148"/>
    </row>
    <row r="18" spans="1:10" ht="31.5" customHeight="1" x14ac:dyDescent="0.25">
      <c r="A18" s="144" t="s">
        <v>17</v>
      </c>
      <c r="B18" s="147" t="s">
        <v>37</v>
      </c>
      <c r="C18" s="136" t="s">
        <v>41</v>
      </c>
      <c r="D18" s="141">
        <v>28.232367</v>
      </c>
      <c r="E18" s="141">
        <v>28.232367</v>
      </c>
      <c r="F18" s="141">
        <v>28.232367</v>
      </c>
      <c r="G18" s="141">
        <v>28.7078450036527</v>
      </c>
      <c r="H18" s="141">
        <f>'раздел 2'!R13/1000</f>
        <v>33.314508705790082</v>
      </c>
      <c r="J18" s="148"/>
    </row>
    <row r="19" spans="1:10" ht="49.5" customHeight="1" x14ac:dyDescent="0.25">
      <c r="A19" s="136">
        <v>2</v>
      </c>
      <c r="B19" s="143" t="s">
        <v>38</v>
      </c>
      <c r="C19" s="136" t="s">
        <v>22</v>
      </c>
      <c r="D19" s="149">
        <f>IF(ISERR(D20/D21),"0,00",D20/D21)</f>
        <v>0.78187894846057449</v>
      </c>
      <c r="E19" s="149">
        <f>IF(ISERR(E20/E21),"0,00",E20/E21)</f>
        <v>0.78187894846057449</v>
      </c>
      <c r="F19" s="149">
        <f>IF(ISERR(F20/F21),"0,00",F20/F21)</f>
        <v>0.78187894846057449</v>
      </c>
      <c r="G19" s="149">
        <f>IF(ISERR(G20/G21),"0,00",G20/G21)</f>
        <v>0.78187894846057449</v>
      </c>
      <c r="H19" s="149">
        <f>IF(ISERR(H20/H21),"0,00",H20/H21)</f>
        <v>0.78178993174548783</v>
      </c>
    </row>
    <row r="20" spans="1:10" ht="31.5" x14ac:dyDescent="0.25">
      <c r="A20" s="144" t="s">
        <v>19</v>
      </c>
      <c r="B20" s="143" t="s">
        <v>39</v>
      </c>
      <c r="C20" s="150" t="s">
        <v>42</v>
      </c>
      <c r="D20" s="141">
        <v>175.20100000000002</v>
      </c>
      <c r="E20" s="141">
        <v>175.20100000000002</v>
      </c>
      <c r="F20" s="141">
        <v>175.20100000000002</v>
      </c>
      <c r="G20" s="141">
        <v>175.20100000000002</v>
      </c>
      <c r="H20" s="141">
        <v>206.74617136600503</v>
      </c>
      <c r="I20" s="151"/>
    </row>
    <row r="21" spans="1:10" ht="21" customHeight="1" x14ac:dyDescent="0.25">
      <c r="A21" s="144" t="s">
        <v>30</v>
      </c>
      <c r="B21" s="143" t="s">
        <v>40</v>
      </c>
      <c r="C21" s="136" t="s">
        <v>41</v>
      </c>
      <c r="D21" s="141">
        <f>D17</f>
        <v>224.076886</v>
      </c>
      <c r="E21" s="141">
        <f>D21</f>
        <v>224.076886</v>
      </c>
      <c r="F21" s="141">
        <f>D21</f>
        <v>224.076886</v>
      </c>
      <c r="G21" s="141">
        <f>F21</f>
        <v>224.076886</v>
      </c>
      <c r="H21" s="141">
        <f>H17</f>
        <v>264.45233300000001</v>
      </c>
    </row>
    <row r="22" spans="1:10" ht="32.25" customHeight="1" x14ac:dyDescent="0.25"/>
    <row r="24" spans="1:10" ht="32.25" customHeight="1" x14ac:dyDescent="0.25"/>
    <row r="25" spans="1:10" ht="32.25" customHeight="1" x14ac:dyDescent="0.25"/>
    <row r="26" spans="1:10" ht="50.25" customHeight="1" x14ac:dyDescent="0.25"/>
    <row r="27" spans="1:10" ht="32.25" customHeight="1" x14ac:dyDescent="0.25"/>
    <row r="28" spans="1:10" ht="19.5" customHeight="1" x14ac:dyDescent="0.25">
      <c r="J28" s="148"/>
    </row>
    <row r="29" spans="1:10" ht="16.5" customHeight="1" x14ac:dyDescent="0.25"/>
  </sheetData>
  <mergeCells count="6">
    <mergeCell ref="A1:H1"/>
    <mergeCell ref="D2:H2"/>
    <mergeCell ref="D3:H3"/>
    <mergeCell ref="C2:C5"/>
    <mergeCell ref="B2:B5"/>
    <mergeCell ref="A2:A5"/>
  </mergeCells>
  <phoneticPr fontId="2" type="noConversion"/>
  <printOptions horizontalCentered="1"/>
  <pageMargins left="1.1811023622047245" right="0.39370078740157483" top="0.39370078740157483" bottom="0.39370078740157483" header="0" footer="0"/>
  <pageSetup paperSize="9" scale="61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раздел 1</vt:lpstr>
      <vt:lpstr>раздел 2</vt:lpstr>
      <vt:lpstr>раздел 3,4</vt:lpstr>
      <vt:lpstr>раздел 5</vt:lpstr>
      <vt:lpstr>'раздел 2'!Заголовки_для_печати</vt:lpstr>
      <vt:lpstr>'раздел 3,4'!Заголовки_для_печати</vt:lpstr>
      <vt:lpstr>'раздел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2022-10-13T21:38:46Z</cp:lastPrinted>
  <dcterms:created xsi:type="dcterms:W3CDTF">1996-10-08T23:32:33Z</dcterms:created>
  <dcterms:modified xsi:type="dcterms:W3CDTF">2023-02-01T00:15:50Z</dcterms:modified>
</cp:coreProperties>
</file>