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9660" yWindow="255" windowWidth="15765" windowHeight="11715" tabRatio="813"/>
  </bookViews>
  <sheets>
    <sheet name="раздел 1" sheetId="29" r:id="rId1"/>
    <sheet name="раздел 2" sheetId="30" r:id="rId2"/>
    <sheet name="раздел 3,4" sheetId="23" r:id="rId3"/>
    <sheet name="раздел 5" sheetId="2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Titles" localSheetId="1">'раздел 2'!$3:$6</definedName>
    <definedName name="_xlnm.Print_Titles" localSheetId="2">'раздел 3,4'!$59:$61</definedName>
    <definedName name="_xlnm.Print_Area" localSheetId="3">'раздел 5'!$A$1:$H$27</definedName>
  </definedNames>
  <calcPr calcId="145621"/>
</workbook>
</file>

<file path=xl/calcChain.xml><?xml version="1.0" encoding="utf-8"?>
<calcChain xmlns="http://schemas.openxmlformats.org/spreadsheetml/2006/main">
  <c r="E10" i="30" l="1"/>
  <c r="D10" i="30"/>
  <c r="E11" i="30"/>
  <c r="D11" i="30"/>
  <c r="E14" i="30"/>
  <c r="D14" i="30"/>
  <c r="E20" i="30"/>
  <c r="D20" i="30"/>
  <c r="D26" i="30"/>
  <c r="D25" i="30"/>
  <c r="E32" i="30"/>
  <c r="E31" i="30"/>
  <c r="D32" i="30"/>
  <c r="D31" i="30"/>
  <c r="D35" i="30"/>
  <c r="E35" i="30" s="1"/>
  <c r="E34" i="30"/>
  <c r="D34" i="30"/>
  <c r="I26" i="23" l="1"/>
  <c r="H26" i="23"/>
  <c r="G26" i="23"/>
  <c r="F26" i="23"/>
  <c r="D19" i="24"/>
  <c r="D20" i="24"/>
  <c r="G34" i="30" l="1"/>
  <c r="J34" i="30" s="1"/>
  <c r="G32" i="30"/>
  <c r="J32" i="30" s="1"/>
  <c r="M32" i="30" s="1"/>
  <c r="P32" i="30" s="1"/>
  <c r="H26" i="30"/>
  <c r="K26" i="30" s="1"/>
  <c r="N26" i="30" s="1"/>
  <c r="Q26" i="30" s="1"/>
  <c r="G26" i="30"/>
  <c r="J26" i="30" s="1"/>
  <c r="M26" i="30" s="1"/>
  <c r="P26" i="30" s="1"/>
  <c r="H25" i="30"/>
  <c r="K25" i="30" s="1"/>
  <c r="H11" i="30"/>
  <c r="K11" i="30" s="1"/>
  <c r="N11" i="30" s="1"/>
  <c r="Q11" i="30" s="1"/>
  <c r="G11" i="30"/>
  <c r="J11" i="30" s="1"/>
  <c r="M11" i="30" s="1"/>
  <c r="P11" i="30" s="1"/>
  <c r="E26" i="30"/>
  <c r="E25" i="30"/>
  <c r="G25" i="30"/>
  <c r="J25" i="30" s="1"/>
  <c r="H32" i="30"/>
  <c r="K32" i="30" s="1"/>
  <c r="N32" i="30" s="1"/>
  <c r="Q32" i="30" s="1"/>
  <c r="H31" i="30"/>
  <c r="K31" i="30" s="1"/>
  <c r="G31" i="30"/>
  <c r="J31" i="30" s="1"/>
  <c r="H35" i="30"/>
  <c r="K35" i="30" s="1"/>
  <c r="N35" i="30" s="1"/>
  <c r="Q35" i="30" s="1"/>
  <c r="G35" i="30"/>
  <c r="J35" i="30" s="1"/>
  <c r="M35" i="30" s="1"/>
  <c r="P35" i="30" s="1"/>
  <c r="H34" i="30"/>
  <c r="K34" i="30" s="1"/>
  <c r="M31" i="30" l="1"/>
  <c r="J30" i="30"/>
  <c r="J24" i="30"/>
  <c r="J23" i="30" s="1"/>
  <c r="M25" i="30"/>
  <c r="K30" i="30"/>
  <c r="N31" i="30"/>
  <c r="K24" i="30"/>
  <c r="K23" i="30" s="1"/>
  <c r="N25" i="30"/>
  <c r="K33" i="30"/>
  <c r="N34" i="30"/>
  <c r="M34" i="30"/>
  <c r="J33" i="30"/>
  <c r="E19" i="24"/>
  <c r="F19" i="24" s="1"/>
  <c r="G19" i="24" s="1"/>
  <c r="H19" i="24" s="1"/>
  <c r="P34" i="30" l="1"/>
  <c r="P33" i="30" s="1"/>
  <c r="M33" i="30"/>
  <c r="N33" i="30"/>
  <c r="Q34" i="30"/>
  <c r="Q33" i="30" s="1"/>
  <c r="N24" i="30"/>
  <c r="N23" i="30" s="1"/>
  <c r="Q25" i="30"/>
  <c r="Q24" i="30" s="1"/>
  <c r="Q23" i="30" s="1"/>
  <c r="K22" i="30"/>
  <c r="Q31" i="30"/>
  <c r="Q30" i="30" s="1"/>
  <c r="N30" i="30"/>
  <c r="M24" i="30"/>
  <c r="M23" i="30" s="1"/>
  <c r="P25" i="30"/>
  <c r="P24" i="30" s="1"/>
  <c r="P23" i="30" s="1"/>
  <c r="J22" i="30"/>
  <c r="M30" i="30"/>
  <c r="P31" i="30"/>
  <c r="P30" i="30" s="1"/>
  <c r="G10" i="30"/>
  <c r="J10" i="30" s="1"/>
  <c r="H10" i="30"/>
  <c r="K10" i="30" s="1"/>
  <c r="E20" i="24"/>
  <c r="F20" i="24" s="1"/>
  <c r="G20" i="24" s="1"/>
  <c r="H20" i="24" s="1"/>
  <c r="D18" i="24"/>
  <c r="P22" i="30" l="1"/>
  <c r="M22" i="30"/>
  <c r="Q22" i="30"/>
  <c r="N22" i="30"/>
  <c r="K12" i="30"/>
  <c r="N10" i="30"/>
  <c r="J12" i="30"/>
  <c r="M10" i="30"/>
  <c r="M12" i="30" l="1"/>
  <c r="P10" i="30"/>
  <c r="P12" i="30" s="1"/>
  <c r="N12" i="30"/>
  <c r="Q10" i="30"/>
  <c r="Q12" i="30" s="1"/>
  <c r="G14" i="30" l="1"/>
  <c r="J14" i="30" s="1"/>
  <c r="H14" i="30"/>
  <c r="K14" i="30" s="1"/>
  <c r="K13" i="30" l="1"/>
  <c r="K16" i="30" s="1"/>
  <c r="N14" i="30"/>
  <c r="J13" i="30"/>
  <c r="J16" i="30" s="1"/>
  <c r="M14" i="30"/>
  <c r="N13" i="30" l="1"/>
  <c r="N16" i="30" s="1"/>
  <c r="Q14" i="30"/>
  <c r="Q13" i="30" s="1"/>
  <c r="Q16" i="30" s="1"/>
  <c r="M13" i="30"/>
  <c r="M16" i="30" s="1"/>
  <c r="P14" i="30"/>
  <c r="P13" i="30" s="1"/>
  <c r="P16" i="30" s="1"/>
  <c r="G20" i="30"/>
  <c r="J20" i="30" s="1"/>
  <c r="H20" i="30"/>
  <c r="K20" i="30" s="1"/>
  <c r="N20" i="30" l="1"/>
  <c r="K17" i="30"/>
  <c r="K21" i="30" s="1"/>
  <c r="M20" i="30"/>
  <c r="J17" i="30"/>
  <c r="J21" i="30" s="1"/>
  <c r="M17" i="30" l="1"/>
  <c r="M21" i="30" s="1"/>
  <c r="P20" i="30"/>
  <c r="P17" i="30" s="1"/>
  <c r="P21" i="30" s="1"/>
  <c r="Q20" i="30"/>
  <c r="Q17" i="30" s="1"/>
  <c r="Q21" i="30" s="1"/>
  <c r="N17" i="30"/>
  <c r="N21" i="30" s="1"/>
  <c r="R35" i="30" l="1"/>
  <c r="R34" i="30"/>
  <c r="R32" i="30"/>
  <c r="R31" i="30"/>
  <c r="R30" i="30" s="1"/>
  <c r="R26" i="30"/>
  <c r="R25" i="30"/>
  <c r="R24" i="30"/>
  <c r="R23" i="30" s="1"/>
  <c r="R20" i="30"/>
  <c r="R17" i="30" s="1"/>
  <c r="R14" i="30"/>
  <c r="R13" i="30" s="1"/>
  <c r="R11" i="30"/>
  <c r="R10" i="30"/>
  <c r="R12" i="30" s="1"/>
  <c r="O35" i="30"/>
  <c r="O34" i="30"/>
  <c r="O33" i="30" s="1"/>
  <c r="O32" i="30"/>
  <c r="O31" i="30"/>
  <c r="O30" i="30" s="1"/>
  <c r="O26" i="30"/>
  <c r="O25" i="30"/>
  <c r="O20" i="30"/>
  <c r="O17" i="30"/>
  <c r="O14" i="30"/>
  <c r="O13" i="30" s="1"/>
  <c r="O11" i="30"/>
  <c r="O10" i="30"/>
  <c r="O12" i="30" s="1"/>
  <c r="O16" i="30" s="1"/>
  <c r="O21" i="30" s="1"/>
  <c r="L35" i="30"/>
  <c r="L34" i="30"/>
  <c r="L33" i="30" s="1"/>
  <c r="L32" i="30"/>
  <c r="L31" i="30"/>
  <c r="L30" i="30"/>
  <c r="L26" i="30"/>
  <c r="L25" i="30"/>
  <c r="L20" i="30"/>
  <c r="L17" i="30" s="1"/>
  <c r="L14" i="30"/>
  <c r="L13" i="30" s="1"/>
  <c r="L11" i="30"/>
  <c r="L10" i="30"/>
  <c r="I35" i="30"/>
  <c r="I34" i="30"/>
  <c r="I33" i="30"/>
  <c r="H33" i="30"/>
  <c r="G33" i="30"/>
  <c r="I32" i="30"/>
  <c r="I31" i="30"/>
  <c r="H30" i="30"/>
  <c r="G30" i="30"/>
  <c r="I26" i="30"/>
  <c r="I25" i="30"/>
  <c r="I24" i="30" s="1"/>
  <c r="I23" i="30" s="1"/>
  <c r="H24" i="30"/>
  <c r="H23" i="30" s="1"/>
  <c r="G24" i="30"/>
  <c r="G23" i="30" s="1"/>
  <c r="I20" i="30"/>
  <c r="I17" i="30"/>
  <c r="H17" i="30"/>
  <c r="G17" i="30"/>
  <c r="I14" i="30"/>
  <c r="I13" i="30" s="1"/>
  <c r="H13" i="30"/>
  <c r="G13" i="30"/>
  <c r="H12" i="30"/>
  <c r="H16" i="30" s="1"/>
  <c r="H21" i="30" s="1"/>
  <c r="G12" i="30"/>
  <c r="I11" i="30"/>
  <c r="I10" i="30"/>
  <c r="L12" i="30" l="1"/>
  <c r="R16" i="30"/>
  <c r="R21" i="30" s="1"/>
  <c r="L16" i="30"/>
  <c r="L21" i="30"/>
  <c r="L24" i="30"/>
  <c r="L23" i="30" s="1"/>
  <c r="O24" i="30"/>
  <c r="O23" i="30" s="1"/>
  <c r="L22" i="30"/>
  <c r="R33" i="30"/>
  <c r="R22" i="30"/>
  <c r="I30" i="30"/>
  <c r="I22" i="30" s="1"/>
  <c r="O22" i="30"/>
  <c r="G22" i="30"/>
  <c r="H22" i="30"/>
  <c r="G16" i="30"/>
  <c r="G21" i="30" s="1"/>
  <c r="I12" i="30"/>
  <c r="I16" i="30" s="1"/>
  <c r="I21" i="30" s="1"/>
  <c r="S11" i="30"/>
  <c r="U11" i="30"/>
  <c r="T11" i="30"/>
  <c r="U13" i="30"/>
  <c r="T13" i="30"/>
  <c r="U20" i="30"/>
  <c r="T20" i="30"/>
  <c r="S24" i="30" l="1"/>
  <c r="S30" i="30"/>
  <c r="S33" i="30"/>
  <c r="U50" i="30"/>
  <c r="T50" i="30"/>
  <c r="U48" i="30"/>
  <c r="T48" i="30"/>
  <c r="U47" i="30"/>
  <c r="T47" i="30"/>
  <c r="U42" i="30"/>
  <c r="T42" i="30"/>
  <c r="U41" i="30"/>
  <c r="T41" i="30"/>
  <c r="R51" i="30"/>
  <c r="S51" i="30" s="1"/>
  <c r="R50" i="30"/>
  <c r="S50" i="30" s="1"/>
  <c r="R49" i="30"/>
  <c r="R48" i="30"/>
  <c r="R47" i="30"/>
  <c r="R46" i="30"/>
  <c r="R42" i="30"/>
  <c r="R41" i="30"/>
  <c r="R40" i="30"/>
  <c r="R39" i="30"/>
  <c r="R38" i="30"/>
  <c r="R37" i="30"/>
  <c r="S41" i="30" l="1"/>
  <c r="S47" i="30"/>
  <c r="U51" i="30"/>
  <c r="S48" i="30"/>
  <c r="S42" i="30"/>
  <c r="T51" i="30"/>
  <c r="S35" i="30"/>
  <c r="S34" i="30"/>
  <c r="S31" i="30"/>
  <c r="S32" i="30"/>
  <c r="S26" i="30"/>
  <c r="S25" i="30"/>
  <c r="H11" i="24" l="1"/>
  <c r="F11" i="24"/>
  <c r="E11" i="24"/>
  <c r="D11" i="24"/>
  <c r="H7" i="24"/>
  <c r="G7" i="24"/>
  <c r="F7" i="24"/>
  <c r="E7" i="24"/>
  <c r="D7" i="24"/>
  <c r="G11" i="24" l="1"/>
  <c r="E18" i="24"/>
  <c r="F18" i="24"/>
  <c r="H18" i="24" l="1"/>
  <c r="G18" i="24"/>
  <c r="F10" i="30" l="1"/>
  <c r="K6" i="30" l="1"/>
  <c r="L6" i="30" s="1"/>
  <c r="M6" i="30" s="1"/>
  <c r="N6" i="30" s="1"/>
  <c r="O6" i="30" s="1"/>
  <c r="P6" i="30" s="1"/>
  <c r="Q6" i="30" s="1"/>
  <c r="R6" i="30" s="1"/>
  <c r="H6" i="30" l="1"/>
  <c r="I6" i="30" s="1"/>
  <c r="F35" i="30" l="1"/>
  <c r="F34" i="30"/>
  <c r="F26" i="30"/>
  <c r="F25" i="30"/>
  <c r="F20" i="30"/>
  <c r="F11" i="30"/>
  <c r="E33" i="30"/>
  <c r="D33" i="30"/>
  <c r="E24" i="30"/>
  <c r="E23" i="30" s="1"/>
  <c r="D24" i="30"/>
  <c r="E17" i="30"/>
  <c r="D17" i="30"/>
  <c r="E12" i="30"/>
  <c r="D12" i="30"/>
  <c r="D23" i="30" l="1"/>
  <c r="F12" i="30"/>
  <c r="D16" i="24" s="1"/>
  <c r="E16" i="24" s="1"/>
  <c r="F16" i="24" s="1"/>
  <c r="G16" i="24" s="1"/>
  <c r="H16" i="24" s="1"/>
  <c r="F33" i="30"/>
  <c r="F24" i="30"/>
  <c r="E13" i="30"/>
  <c r="E16" i="30" s="1"/>
  <c r="E21" i="30" s="1"/>
  <c r="F17" i="30"/>
  <c r="F23" i="30" l="1"/>
  <c r="D13" i="30" l="1"/>
  <c r="D16" i="30" s="1"/>
  <c r="D21" i="30" s="1"/>
  <c r="F14" i="30"/>
  <c r="F13" i="30" l="1"/>
  <c r="F16" i="30" l="1"/>
  <c r="F21" i="30" s="1"/>
  <c r="D17" i="24"/>
  <c r="F31" i="30"/>
  <c r="E30" i="30"/>
  <c r="E22" i="30" s="1"/>
  <c r="D30" i="30"/>
  <c r="D22" i="30" s="1"/>
  <c r="F32" i="30"/>
  <c r="E17" i="24" l="1"/>
  <c r="D15" i="24"/>
  <c r="F30" i="30"/>
  <c r="F22" i="30" s="1"/>
  <c r="F17" i="24" l="1"/>
  <c r="E15" i="24"/>
  <c r="S13" i="30"/>
  <c r="G17" i="24" l="1"/>
  <c r="F15" i="24"/>
  <c r="S20" i="30"/>
  <c r="H17" i="24" l="1"/>
  <c r="H15" i="24" s="1"/>
  <c r="G15" i="24"/>
  <c r="E26" i="23" l="1"/>
</calcChain>
</file>

<file path=xl/comments1.xml><?xml version="1.0" encoding="utf-8"?>
<comments xmlns="http://schemas.openxmlformats.org/spreadsheetml/2006/main">
  <authors>
    <author>Петрова Татьяна Геннадьевна</author>
  </authors>
  <commentList>
    <comment ref="R36" authorId="0">
      <text>
        <r>
          <rPr>
            <b/>
            <sz val="8"/>
            <color indexed="81"/>
            <rFont val="Tahoma"/>
            <family val="2"/>
            <charset val="204"/>
          </rPr>
          <t>Петрова Татьяна Геннадьевна:</t>
        </r>
        <r>
          <rPr>
            <sz val="8"/>
            <color indexed="81"/>
            <rFont val="Tahoma"/>
            <family val="2"/>
            <charset val="204"/>
          </rPr>
          <t xml:space="preserve">
факт 2021</t>
        </r>
      </text>
    </comment>
    <comment ref="U40" authorId="0">
      <text>
        <r>
          <rPr>
            <b/>
            <sz val="8"/>
            <color indexed="81"/>
            <rFont val="Tahoma"/>
            <family val="2"/>
            <charset val="204"/>
          </rPr>
          <t>Петрова Татьяна Геннадьевна:</t>
        </r>
        <r>
          <rPr>
            <sz val="8"/>
            <color indexed="81"/>
            <rFont val="Tahoma"/>
            <family val="2"/>
            <charset val="204"/>
          </rPr>
          <t xml:space="preserve">
факт 2021</t>
        </r>
      </text>
    </comment>
  </commentList>
</comments>
</file>

<file path=xl/comments2.xml><?xml version="1.0" encoding="utf-8"?>
<comments xmlns="http://schemas.openxmlformats.org/spreadsheetml/2006/main">
  <authors>
    <author>kzs001</author>
    <author>Петрова Татьяна Геннадьевна</author>
  </authors>
  <commentLis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kzs001:</t>
        </r>
        <r>
          <rPr>
            <sz val="9"/>
            <color indexed="81"/>
            <rFont val="Tahoma"/>
            <family val="2"/>
            <charset val="204"/>
          </rPr>
          <t xml:space="preserve">
определяется как отношение количества аварий на централизованных системах водоснабжения к протяженности сетей и определяется в единицах на 1 км сети</t>
        </r>
      </text>
    </comment>
    <comment ref="D13" authorId="1">
      <text>
        <r>
          <rPr>
            <b/>
            <sz val="8"/>
            <color indexed="81"/>
            <rFont val="Tahoma"/>
            <family val="2"/>
            <charset val="204"/>
          </rPr>
          <t>Петрова Татьяна Геннадьевна: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 xml:space="preserve">
с учетом протяженности бесхозных сетей (2,54 км), по предлож орг</t>
        </r>
      </text>
    </comment>
  </commentList>
</comments>
</file>

<file path=xl/sharedStrings.xml><?xml version="1.0" encoding="utf-8"?>
<sst xmlns="http://schemas.openxmlformats.org/spreadsheetml/2006/main" count="229" uniqueCount="125">
  <si>
    <t>прочим потребителям</t>
  </si>
  <si>
    <t>Наименование показателя</t>
  </si>
  <si>
    <t>%</t>
  </si>
  <si>
    <t>1.</t>
  </si>
  <si>
    <t>2.</t>
  </si>
  <si>
    <t>3.</t>
  </si>
  <si>
    <t>4.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</si>
  <si>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</si>
  <si>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</si>
  <si>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</si>
  <si>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</si>
  <si>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</si>
  <si>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</si>
  <si>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</si>
  <si>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Показатели качества воды</t>
  </si>
  <si>
    <t>1.1</t>
  </si>
  <si>
    <t>1.2</t>
  </si>
  <si>
    <t>Показатели надежности и бесперебойности водоснабжения</t>
  </si>
  <si>
    <t>2.1</t>
  </si>
  <si>
    <t>ед./км</t>
  </si>
  <si>
    <t>Наименование</t>
  </si>
  <si>
    <t>кВт.ч/куб.м</t>
  </si>
  <si>
    <t>доля потерь воды в централизованной системе водоснабжения при транспортировке в общем объеме воды, поданной в водопроводную сеть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</si>
  <si>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</si>
  <si>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общее количество отобранных проб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</si>
  <si>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</si>
  <si>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I</t>
  </si>
  <si>
    <t>ед.</t>
  </si>
  <si>
    <t>1</t>
  </si>
  <si>
    <t>2.2</t>
  </si>
  <si>
    <t>показатель надежности и бесперебойности централизованной системы холодного водоснабжения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</si>
  <si>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</si>
  <si>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</si>
  <si>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II</t>
  </si>
  <si>
    <t>км</t>
  </si>
  <si>
    <t>общий объем воды, поданной в водопроводную сеть</t>
  </si>
  <si>
    <t>объем потерь воды в централизованной системе водоснабжения при ее транспортировке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</si>
  <si>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питьевой воды</t>
  </si>
  <si>
    <t>общее количество электрической энергии, потребляемой в технологическом процессе транспортировки питьевой воды</t>
  </si>
  <si>
    <t>общий объем транспортируемой воды</t>
  </si>
  <si>
    <t>тыс.куб.м</t>
  </si>
  <si>
    <t>тыс.кВт.ч</t>
  </si>
  <si>
    <t>III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</si>
  <si>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</si>
  <si>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</si>
  <si>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</si>
  <si>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</si>
  <si>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</si>
  <si>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</si>
  <si>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№
п/п</t>
  </si>
  <si>
    <t>Объем воды из источников водоснабжения:</t>
  </si>
  <si>
    <t>куб.м</t>
  </si>
  <si>
    <t xml:space="preserve">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</si>
  <si>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</si>
  <si>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</si>
  <si>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</si>
  <si>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</si>
  <si>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5.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</si>
  <si>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</si>
  <si>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</si>
  <si>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</si>
  <si>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</si>
  <si>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</si>
  <si>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6.</t>
  </si>
  <si>
    <t>Полезный отпуск питьевой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</si>
  <si>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</si>
  <si>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</si>
  <si>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</si>
  <si>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</si>
  <si>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</si>
  <si>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</si>
  <si>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</si>
  <si>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</si>
  <si>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</si>
  <si>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</si>
  <si>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</si>
  <si>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</si>
  <si>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</si>
  <si>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</si>
  <si>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</si>
  <si>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</si>
  <si>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</si>
  <si>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</si>
  <si>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</si>
  <si>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</si>
  <si>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</si>
  <si>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</si>
  <si>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 xml:space="preserve">          - расчетными способами</t>
  </si>
  <si>
    <t>Раздел 2. Баланс водоснабжения (питьевая вода (питьевое водоснабжение))</t>
  </si>
  <si>
    <t>год</t>
  </si>
  <si>
    <t>1 полугодие</t>
  </si>
  <si>
    <t>2 полугодие</t>
  </si>
  <si>
    <t>Показатели прозводственной деятельности</t>
  </si>
  <si>
    <t>ПРОИЗВОДСТВЕННАЯ ПРОГРАММА</t>
  </si>
  <si>
    <t>Раздел 4. Объем финансовых потребностей, необходимых для реализации производственной программы</t>
  </si>
  <si>
    <t>№ п/п</t>
  </si>
  <si>
    <t>6894000, Чукотский автономный округ, г.Певек, ул.Пугачева, 42/2</t>
  </si>
  <si>
    <t>участок Певек</t>
  </si>
  <si>
    <t>Участок Певек</t>
  </si>
  <si>
    <t>тыс. руб.</t>
  </si>
  <si>
    <t>3.2. План мероприятий, направленных на улучшение качества питьевой воды*</t>
  </si>
  <si>
    <t>* План мероприятий, направленных на улучшение качества питьевой воды, организацией не представлен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</si>
  <si>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транспортировке*</t>
  </si>
  <si>
    <t>* План мероприятий по энергосбережению и повышению энергетической эффективности организацией не представлен</t>
  </si>
  <si>
    <t xml:space="preserve">1. </t>
  </si>
  <si>
    <t>Значения показателей</t>
  </si>
  <si>
    <t>Показатели эффективности использования ресурсов, в том числе уровень потерь воды</t>
  </si>
  <si>
    <t>1 пг</t>
  </si>
  <si>
    <t>2 пг</t>
  </si>
  <si>
    <t>2024 год</t>
  </si>
  <si>
    <t>2025 год</t>
  </si>
  <si>
    <t>2026 год</t>
  </si>
  <si>
    <t>2027 год</t>
  </si>
  <si>
    <t>2028 год</t>
  </si>
  <si>
    <t xml:space="preserve">2024 год </t>
  </si>
  <si>
    <t>МП «ЧРКХ» в сфере холодного водоснабжения (питьевая вода (питьевое водоснабжение)) на 2024-2028 годы</t>
  </si>
  <si>
    <t>МП «ЧРКХ»</t>
  </si>
  <si>
    <t>689000, Чукотский автономный округ, г. Анадырь, ул. Отке, д.4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</si>
  <si>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транспортировке*</t>
    </r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</si>
  <si>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водоснабжения*</t>
    </r>
  </si>
  <si>
    <t>Период реализации мероприятия</t>
  </si>
  <si>
    <t>-</t>
  </si>
  <si>
    <t>* План мероприятий по ремонту объектов централизованной системы холодного водоснабжения организацией не представлен</t>
  </si>
  <si>
    <t>Наименование подразделений, филиалов</t>
  </si>
  <si>
    <t>Раздел 5. Плановые показатели надежности, качества, энергетической эффективности объектов централизованной системы холодного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</si>
</sst>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"/>
    <numFmt numFmtId="167" formatCode="#,##0.000"/>
  </numFmts>
  <fonts count="27" x14ac:knownFonts="1">
    <font>
      <sz val="10"/>
      <name val="Arial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62"/>
      <name val="Times New Roman"/>
      <family val="1"/>
      <charset val="204"/>
    </font>
    <font>
      <i/>
      <sz val="14"/>
      <color indexed="6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rgb="FFC00000"/>
      <name val="Times New Roman"/>
      <family val="1"/>
      <charset val="204"/>
    </font>
    <font>
      <sz val="12"/>
      <color indexed="81"/>
      <name val="Tahoma"/>
      <family val="2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6" fillId="0" borderId="0"/>
    <xf numFmtId="0" fontId="10" fillId="0" borderId="0"/>
    <xf numFmtId="0" fontId="5" fillId="0" borderId="0"/>
    <xf numFmtId="0" fontId="5" fillId="0" borderId="0"/>
  </cellStyleXfs>
  <cellXfs count="120">
    <xf numFmtId="0" fontId="0" fillId="0" borderId="0" xfId="0"/>
    <xf numFmtId="0" fontId="7" fillId="0" borderId="1" xfId="3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14" fillId="0" borderId="0" xfId="3" applyFont="1"/>
    <xf numFmtId="0" fontId="7" fillId="0" borderId="0" xfId="3" applyFont="1"/>
    <xf numFmtId="0" fontId="7" fillId="0" borderId="0" xfId="3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8" fillId="0" borderId="0" xfId="3" applyFont="1"/>
    <xf numFmtId="0" fontId="3" fillId="0" borderId="0" xfId="1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13" fillId="0" borderId="0" xfId="1" applyFont="1"/>
    <xf numFmtId="0" fontId="16" fillId="0" borderId="0" xfId="1" applyFont="1" applyAlignment="1">
      <alignment vertical="top"/>
    </xf>
    <xf numFmtId="0" fontId="17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49" fontId="15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vertical="center" wrapText="1"/>
    </xf>
    <xf numFmtId="49" fontId="17" fillId="0" borderId="1" xfId="1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 wrapText="1" indent="1"/>
    </xf>
    <xf numFmtId="0" fontId="17" fillId="0" borderId="1" xfId="1" applyFont="1" applyBorder="1" applyAlignment="1">
      <alignment horizontal="left" vertical="center" wrapText="1" indent="2"/>
    </xf>
    <xf numFmtId="0" fontId="17" fillId="0" borderId="1" xfId="1" applyFont="1" applyBorder="1" applyAlignment="1">
      <alignment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15" fillId="0" borderId="1" xfId="1" applyFont="1" applyBorder="1" applyAlignment="1">
      <alignment horizontal="left" vertical="center" wrapText="1" indent="1"/>
    </xf>
    <xf numFmtId="0" fontId="17" fillId="0" borderId="1" xfId="1" applyFont="1" applyBorder="1" applyAlignment="1">
      <alignment horizontal="left" vertical="center" wrapText="1" indent="3"/>
    </xf>
    <xf numFmtId="0" fontId="1" fillId="0" borderId="0" xfId="1" applyFont="1"/>
    <xf numFmtId="0" fontId="1" fillId="2" borderId="1" xfId="1" applyFont="1" applyFill="1" applyBorder="1" applyAlignment="1">
      <alignment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17" fillId="0" borderId="1" xfId="1" applyNumberFormat="1" applyFont="1" applyBorder="1" applyAlignment="1">
      <alignment horizontal="center" vertical="center" wrapText="1"/>
    </xf>
    <xf numFmtId="165" fontId="17" fillId="2" borderId="1" xfId="1" applyNumberFormat="1" applyFont="1" applyFill="1" applyBorder="1" applyAlignment="1">
      <alignment horizontal="center" vertical="center" wrapText="1"/>
    </xf>
    <xf numFmtId="165" fontId="15" fillId="2" borderId="1" xfId="1" applyNumberFormat="1" applyFont="1" applyFill="1" applyBorder="1" applyAlignment="1">
      <alignment horizontal="center" vertical="center" wrapText="1"/>
    </xf>
    <xf numFmtId="165" fontId="17" fillId="0" borderId="1" xfId="1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166" fontId="1" fillId="0" borderId="0" xfId="1" applyNumberFormat="1" applyFont="1"/>
    <xf numFmtId="167" fontId="1" fillId="0" borderId="0" xfId="1" applyNumberFormat="1" applyFont="1"/>
    <xf numFmtId="0" fontId="21" fillId="0" borderId="1" xfId="2" applyFont="1" applyFill="1" applyBorder="1" applyAlignment="1">
      <alignment horizontal="center" vertical="center" wrapText="1"/>
    </xf>
    <xf numFmtId="167" fontId="13" fillId="0" borderId="0" xfId="1" applyNumberFormat="1" applyFont="1"/>
    <xf numFmtId="2" fontId="1" fillId="0" borderId="0" xfId="1" applyNumberFormat="1" applyFont="1"/>
    <xf numFmtId="164" fontId="1" fillId="0" borderId="0" xfId="1" applyNumberFormat="1" applyFont="1"/>
    <xf numFmtId="164" fontId="16" fillId="0" borderId="0" xfId="1" applyNumberFormat="1" applyFont="1" applyAlignment="1">
      <alignment vertical="center"/>
    </xf>
    <xf numFmtId="164" fontId="1" fillId="0" borderId="0" xfId="1" applyNumberFormat="1" applyFont="1" applyAlignment="1">
      <alignment vertical="center"/>
    </xf>
    <xf numFmtId="166" fontId="21" fillId="0" borderId="1" xfId="2" applyNumberFormat="1" applyFont="1" applyFill="1" applyBorder="1" applyAlignment="1">
      <alignment horizontal="center" vertical="center" wrapText="1"/>
    </xf>
    <xf numFmtId="2" fontId="24" fillId="0" borderId="0" xfId="1" applyNumberFormat="1" applyFont="1"/>
    <xf numFmtId="0" fontId="24" fillId="0" borderId="0" xfId="1" applyFont="1"/>
    <xf numFmtId="166" fontId="24" fillId="0" borderId="0" xfId="1" applyNumberFormat="1" applyFont="1"/>
    <xf numFmtId="166" fontId="1" fillId="0" borderId="0" xfId="1" applyNumberFormat="1" applyFont="1" applyAlignment="1">
      <alignment vertical="center"/>
    </xf>
    <xf numFmtId="165" fontId="13" fillId="0" borderId="0" xfId="1" applyNumberFormat="1" applyFont="1"/>
    <xf numFmtId="0" fontId="9" fillId="0" borderId="0" xfId="0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2" applyFont="1" applyFill="1"/>
    <xf numFmtId="0" fontId="7" fillId="0" borderId="1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justify" vertical="top" wrapText="1"/>
    </xf>
    <xf numFmtId="164" fontId="7" fillId="0" borderId="1" xfId="2" applyNumberFormat="1" applyFont="1" applyFill="1" applyBorder="1" applyAlignment="1">
      <alignment horizontal="center" vertical="center" wrapText="1"/>
    </xf>
    <xf numFmtId="49" fontId="7" fillId="0" borderId="4" xfId="2" applyNumberFormat="1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justify" vertical="top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justify" vertical="top" wrapText="1"/>
    </xf>
    <xf numFmtId="166" fontId="7" fillId="0" borderId="1" xfId="2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0" xfId="2" applyNumberFormat="1" applyFont="1" applyFill="1"/>
    <xf numFmtId="165" fontId="1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26" fillId="0" borderId="0" xfId="2" applyFont="1" applyFill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0" xfId="1" applyFont="1" applyBorder="1" applyAlignment="1">
      <alignment horizontal="left" wrapText="1"/>
    </xf>
    <xf numFmtId="0" fontId="9" fillId="0" borderId="0" xfId="0" applyFont="1"/>
    <xf numFmtId="2" fontId="7" fillId="0" borderId="1" xfId="2" applyNumberFormat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17" fillId="0" borderId="1" xfId="1" applyFont="1" applyBorder="1" applyAlignment="1">
      <alignment horizontal="center" vertical="center" wrapText="1"/>
    </xf>
    <xf numFmtId="0" fontId="1" fillId="3" borderId="8" xfId="1" applyFont="1" applyFill="1" applyBorder="1" applyAlignment="1">
      <alignment horizontal="center" vertical="top"/>
    </xf>
    <xf numFmtId="0" fontId="1" fillId="3" borderId="6" xfId="1" applyFont="1" applyFill="1" applyBorder="1" applyAlignment="1">
      <alignment horizontal="center" vertical="top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17" fillId="3" borderId="7" xfId="1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justify" wrapText="1"/>
    </xf>
    <xf numFmtId="0" fontId="4" fillId="0" borderId="5" xfId="1" applyFont="1" applyBorder="1" applyAlignment="1">
      <alignment horizontal="left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49" fontId="8" fillId="0" borderId="0" xfId="0" applyNumberFormat="1" applyFont="1" applyBorder="1" applyAlignment="1">
      <alignment horizontal="justify" vertical="center" wrapText="1"/>
    </xf>
    <xf numFmtId="0" fontId="8" fillId="0" borderId="5" xfId="0" applyNumberFormat="1" applyFont="1" applyBorder="1" applyAlignment="1">
      <alignment horizontal="left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wrapText="1"/>
    </xf>
    <xf numFmtId="0" fontId="4" fillId="0" borderId="5" xfId="1" applyFont="1" applyBorder="1" applyAlignment="1">
      <alignment horizontal="justify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4%20&#1075;&#1086;&#1076;/&#1052;&#1055;%20&#1063;&#1056;&#1050;&#1061;/&#1063;&#1056;&#1050;&#1061;%20&#1042;&#1054;&#1044;&#1054;&#1055;&#1056;&#1054;&#1042;&#1054;&#1044;%202024-2028%20&#1041;&#105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3%20&#1075;&#1086;&#1076;/&#1052;&#1055;%20&#1063;&#1056;&#1050;&#1061;/&#1063;&#1056;&#1050;&#1061;%20&#1042;&#1054;&#1044;&#1054;&#1055;&#1056;&#1054;&#1042;&#1054;&#1044;%202023%20&#1082;&#1086;&#10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3%20&#1075;&#1086;&#1076;/&#1055;&#1055;%20&#1042;&#1057;%20&#1042;&#1054;%202019-2023/&#1055;&#1055;%20&#1092;&#1072;&#1082;&#1090;%202021/&#1085;&#1072;%20&#1089;&#1072;&#1081;&#1090;/&#1061;&#1042;&#1057;%20&#1055;&#1055;%20&#1063;&#1056;&#1050;&#1061;%20&#1055;&#1042;%202021%20&#1092;&#1072;&#1082;&#10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4%20&#1075;&#1086;&#1076;/&#1052;&#1055;%20&#1063;&#1056;&#1050;&#1061;/&#1086;&#1090;%20&#1056;&#1054;/_&#1055;&#1055;%20&#1063;&#1056;&#1050;&#1061;%20&#1055;&#1042;%202024-202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6;&#1050;&#1061;\&#1050;&#1054;&#1052;&#1052;&#1059;&#1053;&#1040;&#1051;&#1068;&#1053;&#1067;&#1045;%20&#1059;&#1057;&#1051;&#1059;&#1043;&#1048;%20&#1085;&#1072;%202024%20&#1075;&#1086;&#1076;\&#1052;&#1055;%20&#1063;&#1056;&#1050;&#1061;\&#1063;&#1056;&#1050;&#1061;%20&#1042;&#1054;&#1044;&#1054;&#1055;&#1056;&#1054;&#1042;&#1054;&#1044;%202024-2028%20&#1041;&#10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"/>
      <sheetName val="Певек"/>
      <sheetName val="формула"/>
      <sheetName val="вспомогат"/>
    </sheetNames>
    <sheetDataSet>
      <sheetData sheetId="0">
        <row r="10">
          <cell r="I10">
            <v>184.47499999999999</v>
          </cell>
        </row>
      </sheetData>
      <sheetData sheetId="1"/>
      <sheetData sheetId="2">
        <row r="14">
          <cell r="M14">
            <v>312660.31901103322</v>
          </cell>
        </row>
        <row r="15">
          <cell r="M15">
            <v>63.954000000000001</v>
          </cell>
        </row>
        <row r="18">
          <cell r="M18">
            <v>25007.709200882655</v>
          </cell>
        </row>
        <row r="22">
          <cell r="M22">
            <v>90227.736391363302</v>
          </cell>
        </row>
        <row r="25">
          <cell r="M25">
            <v>137419.66031381668</v>
          </cell>
        </row>
        <row r="28">
          <cell r="M28">
            <v>13437.200590993751</v>
          </cell>
        </row>
        <row r="29">
          <cell r="M29">
            <v>46504.058513976823</v>
          </cell>
        </row>
        <row r="110">
          <cell r="M110">
            <v>32896.710872712858</v>
          </cell>
          <cell r="Q110">
            <v>0</v>
          </cell>
          <cell r="S110">
            <v>49345.066309069276</v>
          </cell>
          <cell r="U110">
            <v>0</v>
          </cell>
          <cell r="W110">
            <v>0</v>
          </cell>
        </row>
        <row r="117">
          <cell r="M117">
            <v>201310.5125950627</v>
          </cell>
          <cell r="Q117">
            <v>182587.80406203051</v>
          </cell>
          <cell r="S117">
            <v>244027.72969321426</v>
          </cell>
          <cell r="U117">
            <v>200004.60608337907</v>
          </cell>
          <cell r="W117">
            <v>205873.91054412266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"/>
      <sheetName val="Певек"/>
      <sheetName val="формула"/>
    </sheetNames>
    <sheetDataSet>
      <sheetData sheetId="0"/>
      <sheetData sheetId="1"/>
      <sheetData sheetId="2">
        <row r="15">
          <cell r="Q15">
            <v>63.029333333333334</v>
          </cell>
        </row>
        <row r="18">
          <cell r="Q18">
            <v>33314.508705790082</v>
          </cell>
        </row>
        <row r="22">
          <cell r="Q22">
            <v>49810.900960876585</v>
          </cell>
        </row>
        <row r="26">
          <cell r="Q26">
            <v>128533.796</v>
          </cell>
        </row>
        <row r="28">
          <cell r="Q28">
            <v>9627.7289999999994</v>
          </cell>
        </row>
        <row r="29">
          <cell r="Q29">
            <v>43102.368999999999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</sheetNames>
    <sheetDataSet>
      <sheetData sheetId="0" refreshError="1"/>
      <sheetData sheetId="1">
        <row r="12">
          <cell r="M12">
            <v>42.759</v>
          </cell>
          <cell r="N12">
            <v>83.863</v>
          </cell>
          <cell r="O12">
            <v>126.622</v>
          </cell>
        </row>
        <row r="15">
          <cell r="M15">
            <v>20091.906178999998</v>
          </cell>
          <cell r="N15">
            <v>23180.433734999999</v>
          </cell>
          <cell r="O15">
            <v>43272.339913999996</v>
          </cell>
        </row>
        <row r="18">
          <cell r="M18">
            <v>25468.643526000003</v>
          </cell>
          <cell r="N18">
            <v>21786.426359010005</v>
          </cell>
          <cell r="O18">
            <v>47255.069885010016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,4"/>
      <sheetName val="раздел 5"/>
    </sheetNames>
    <sheetDataSet>
      <sheetData sheetId="0"/>
      <sheetData sheetId="1">
        <row r="25">
          <cell r="Y25">
            <v>33367.229889893482</v>
          </cell>
          <cell r="AA25">
            <v>0.49286758407985093</v>
          </cell>
        </row>
        <row r="26">
          <cell r="Y26">
            <v>35693.131930205505</v>
          </cell>
          <cell r="AA26">
            <v>0.50713241592014902</v>
          </cell>
        </row>
        <row r="31">
          <cell r="AA31">
            <v>0.88051850390020459</v>
          </cell>
        </row>
        <row r="32">
          <cell r="AA32">
            <v>0.11948149609979536</v>
          </cell>
        </row>
        <row r="34">
          <cell r="AA34">
            <v>0.99750176324288209</v>
          </cell>
        </row>
        <row r="35">
          <cell r="AA35">
            <v>2.49823675711794E-3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"/>
      <sheetName val="Певек"/>
      <sheetName val="формула"/>
      <sheetName val="вспомогат"/>
    </sheetNames>
    <sheetDataSet>
      <sheetData sheetId="0"/>
      <sheetData sheetId="1"/>
      <sheetData sheetId="2">
        <row r="17">
          <cell r="M17">
            <v>312596.36501103319</v>
          </cell>
        </row>
      </sheetData>
      <sheetData sheetId="3"/>
      <sheetData sheetId="4">
        <row r="28">
          <cell r="P28">
            <v>184.47499999999999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3"/>
  <sheetViews>
    <sheetView tabSelected="1" zoomScaleNormal="100" workbookViewId="0">
      <selection activeCell="C8" sqref="C8"/>
    </sheetView>
  </sheetViews>
  <sheetFormatPr defaultColWidth="9.140625" defaultRowHeight="15.75" x14ac:dyDescent="0.25"/>
  <cols>
    <col min="1" max="1" width="51.28515625" style="5" customWidth="1"/>
    <col min="2" max="2" width="63.85546875" style="5" customWidth="1"/>
    <col min="3" max="3" width="7" style="5" customWidth="1"/>
    <col min="4" max="4" width="6.7109375" style="5" customWidth="1"/>
    <col min="5" max="16384" width="9.140625" style="5"/>
  </cols>
  <sheetData>
    <row r="1" spans="1:3" s="4" customFormat="1" ht="18.75" x14ac:dyDescent="0.3">
      <c r="A1" s="77" t="s">
        <v>93</v>
      </c>
      <c r="B1" s="77"/>
    </row>
    <row r="2" spans="1:3" s="4" customFormat="1" ht="38.25" customHeight="1" x14ac:dyDescent="0.3">
      <c r="A2" s="78" t="s">
        <v>115</v>
      </c>
      <c r="B2" s="78"/>
    </row>
    <row r="3" spans="1:3" s="4" customFormat="1" ht="19.5" customHeight="1" x14ac:dyDescent="0.3">
      <c r="A3" s="79"/>
      <c r="B3" s="80"/>
    </row>
    <row r="4" spans="1:3" s="4" customFormat="1" ht="18.75" customHeight="1" x14ac:dyDescent="0.3">
      <c r="A4" s="81" t="s">
        <v>43</v>
      </c>
      <c r="B4" s="81"/>
    </row>
    <row r="5" spans="1:3" ht="27" customHeight="1" x14ac:dyDescent="0.25">
      <c r="A5" s="1" t="s">
        <v>44</v>
      </c>
      <c r="B5" s="2" t="s">
        <v>116</v>
      </c>
    </row>
    <row r="6" spans="1:3" ht="36" customHeight="1" x14ac:dyDescent="0.25">
      <c r="A6" s="1" t="s">
        <v>45</v>
      </c>
      <c r="B6" s="3" t="s">
        <v>96</v>
      </c>
    </row>
    <row r="7" spans="1:3" ht="38.25" customHeight="1" x14ac:dyDescent="0.25">
      <c r="A7" s="1" t="s">
        <v>46</v>
      </c>
      <c r="B7" s="3" t="s">
        <v>47</v>
      </c>
    </row>
    <row r="8" spans="1:3" ht="27.75" customHeight="1" x14ac:dyDescent="0.25">
      <c r="A8" s="1" t="s">
        <v>48</v>
      </c>
      <c r="B8" s="2" t="s">
        <v>117</v>
      </c>
    </row>
    <row r="9" spans="1:3" s="8" customFormat="1" ht="21.75" customHeight="1" x14ac:dyDescent="0.25">
      <c r="A9" s="6"/>
      <c r="B9" s="7"/>
    </row>
    <row r="16" spans="1:3" x14ac:dyDescent="0.25">
      <c r="C16" s="9"/>
    </row>
    <row r="18" spans="1:3" x14ac:dyDescent="0.25">
      <c r="C18" s="10"/>
    </row>
    <row r="21" spans="1:3" s="8" customFormat="1" x14ac:dyDescent="0.25">
      <c r="A21" s="5"/>
      <c r="B21" s="5"/>
      <c r="C21" s="5"/>
    </row>
    <row r="22" spans="1:3" ht="15" customHeight="1" x14ac:dyDescent="0.25"/>
    <row r="23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0.78740157480314965" right="0.19685039370078741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U61"/>
  <sheetViews>
    <sheetView zoomScaleNormal="100" workbookViewId="0">
      <pane xSplit="2" ySplit="5" topLeftCell="D15" activePane="bottomRight" state="frozen"/>
      <selection activeCell="B27" sqref="B27"/>
      <selection pane="topRight" activeCell="B27" sqref="B27"/>
      <selection pane="bottomLeft" activeCell="B27" sqref="B27"/>
      <selection pane="bottomRight" activeCell="F10" sqref="F10"/>
    </sheetView>
  </sheetViews>
  <sheetFormatPr defaultColWidth="9.140625" defaultRowHeight="12.75" x14ac:dyDescent="0.2"/>
  <cols>
    <col min="1" max="1" width="6.7109375" style="26" customWidth="1"/>
    <col min="2" max="2" width="59.7109375" style="26" customWidth="1"/>
    <col min="3" max="3" width="12.140625" style="26" customWidth="1"/>
    <col min="4" max="5" width="12.85546875" style="26" customWidth="1"/>
    <col min="6" max="17" width="12.7109375" style="26" customWidth="1"/>
    <col min="18" max="18" width="14.7109375" style="26" customWidth="1"/>
    <col min="19" max="21" width="0" style="26" hidden="1" customWidth="1"/>
    <col min="22" max="16384" width="9.140625" style="26"/>
  </cols>
  <sheetData>
    <row r="1" spans="1:21" s="11" customFormat="1" ht="20.25" customHeight="1" x14ac:dyDescent="0.3">
      <c r="A1" s="82" t="s">
        <v>88</v>
      </c>
      <c r="B1" s="82"/>
      <c r="C1" s="82"/>
      <c r="D1" s="82"/>
      <c r="E1" s="82"/>
      <c r="F1" s="82"/>
      <c r="M1" s="39"/>
      <c r="N1" s="39"/>
      <c r="P1" s="49"/>
      <c r="Q1" s="49"/>
      <c r="R1" s="49"/>
    </row>
    <row r="2" spans="1:21" s="11" customFormat="1" ht="16.5" customHeight="1" x14ac:dyDescent="0.3">
      <c r="A2" s="83" t="s">
        <v>49</v>
      </c>
      <c r="B2" s="83" t="s">
        <v>20</v>
      </c>
      <c r="C2" s="83" t="s">
        <v>12</v>
      </c>
      <c r="D2" s="86" t="s">
        <v>92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8"/>
    </row>
    <row r="3" spans="1:21" s="12" customFormat="1" ht="15.75" x14ac:dyDescent="0.25">
      <c r="A3" s="83"/>
      <c r="B3" s="83"/>
      <c r="C3" s="83"/>
      <c r="D3" s="89" t="s">
        <v>97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</row>
    <row r="4" spans="1:21" s="12" customFormat="1" ht="19.5" customHeight="1" x14ac:dyDescent="0.2">
      <c r="A4" s="83"/>
      <c r="B4" s="83"/>
      <c r="C4" s="83"/>
      <c r="D4" s="92" t="s">
        <v>109</v>
      </c>
      <c r="E4" s="93"/>
      <c r="F4" s="94"/>
      <c r="G4" s="84" t="s">
        <v>110</v>
      </c>
      <c r="H4" s="84"/>
      <c r="I4" s="85"/>
      <c r="J4" s="84" t="s">
        <v>111</v>
      </c>
      <c r="K4" s="84"/>
      <c r="L4" s="85"/>
      <c r="M4" s="84" t="s">
        <v>112</v>
      </c>
      <c r="N4" s="84"/>
      <c r="O4" s="85"/>
      <c r="P4" s="84" t="s">
        <v>113</v>
      </c>
      <c r="Q4" s="84"/>
      <c r="R4" s="85"/>
    </row>
    <row r="5" spans="1:21" s="12" customFormat="1" ht="19.5" customHeight="1" x14ac:dyDescent="0.2">
      <c r="A5" s="83"/>
      <c r="B5" s="83"/>
      <c r="C5" s="83"/>
      <c r="D5" s="13" t="s">
        <v>90</v>
      </c>
      <c r="E5" s="13" t="s">
        <v>91</v>
      </c>
      <c r="F5" s="13" t="s">
        <v>89</v>
      </c>
      <c r="G5" s="28" t="s">
        <v>90</v>
      </c>
      <c r="H5" s="28" t="s">
        <v>91</v>
      </c>
      <c r="I5" s="28" t="s">
        <v>89</v>
      </c>
      <c r="J5" s="29" t="s">
        <v>90</v>
      </c>
      <c r="K5" s="29" t="s">
        <v>91</v>
      </c>
      <c r="L5" s="29" t="s">
        <v>89</v>
      </c>
      <c r="M5" s="29" t="s">
        <v>90</v>
      </c>
      <c r="N5" s="29" t="s">
        <v>91</v>
      </c>
      <c r="O5" s="29" t="s">
        <v>89</v>
      </c>
      <c r="P5" s="29" t="s">
        <v>90</v>
      </c>
      <c r="Q5" s="29" t="s">
        <v>91</v>
      </c>
      <c r="R5" s="29" t="s">
        <v>89</v>
      </c>
    </row>
    <row r="6" spans="1:21" s="15" customFormat="1" ht="15" x14ac:dyDescent="0.2">
      <c r="A6" s="13">
        <v>1</v>
      </c>
      <c r="B6" s="13">
        <v>2</v>
      </c>
      <c r="C6" s="14">
        <v>3</v>
      </c>
      <c r="D6" s="13">
        <v>4</v>
      </c>
      <c r="E6" s="13">
        <v>5</v>
      </c>
      <c r="F6" s="13">
        <v>6</v>
      </c>
      <c r="G6" s="28">
        <v>7</v>
      </c>
      <c r="H6" s="28">
        <f t="shared" ref="H6:I6" si="0">G6+1</f>
        <v>8</v>
      </c>
      <c r="I6" s="28">
        <f t="shared" si="0"/>
        <v>9</v>
      </c>
      <c r="J6" s="29">
        <v>7</v>
      </c>
      <c r="K6" s="29">
        <f t="shared" ref="K6" si="1">J6+1</f>
        <v>8</v>
      </c>
      <c r="L6" s="29">
        <f t="shared" ref="L6" si="2">K6+1</f>
        <v>9</v>
      </c>
      <c r="M6" s="29">
        <f t="shared" ref="M6" si="3">L6+1</f>
        <v>10</v>
      </c>
      <c r="N6" s="29">
        <f t="shared" ref="N6" si="4">M6+1</f>
        <v>11</v>
      </c>
      <c r="O6" s="29">
        <f t="shared" ref="O6" si="5">N6+1</f>
        <v>12</v>
      </c>
      <c r="P6" s="29">
        <f t="shared" ref="P6" si="6">O6+1</f>
        <v>13</v>
      </c>
      <c r="Q6" s="29">
        <f t="shared" ref="Q6" si="7">P6+1</f>
        <v>14</v>
      </c>
      <c r="R6" s="29">
        <f t="shared" ref="R6" si="8">Q6+1</f>
        <v>15</v>
      </c>
    </row>
    <row r="7" spans="1:21" s="15" customFormat="1" ht="17.25" customHeight="1" x14ac:dyDescent="0.2">
      <c r="A7" s="16" t="s">
        <v>3</v>
      </c>
      <c r="B7" s="17" t="s">
        <v>50</v>
      </c>
      <c r="C7" s="14" t="s">
        <v>51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21" s="15" customFormat="1" ht="15" x14ac:dyDescent="0.2">
      <c r="A8" s="18" t="s">
        <v>15</v>
      </c>
      <c r="B8" s="19" t="s">
        <v>52</v>
      </c>
      <c r="C8" s="14" t="s">
        <v>51</v>
      </c>
      <c r="D8" s="32"/>
      <c r="E8" s="32"/>
      <c r="F8" s="32"/>
      <c r="G8" s="34"/>
      <c r="H8" s="34"/>
      <c r="I8" s="34"/>
      <c r="J8" s="32"/>
      <c r="K8" s="32"/>
      <c r="L8" s="32"/>
      <c r="M8" s="32"/>
      <c r="N8" s="32"/>
      <c r="O8" s="32"/>
      <c r="P8" s="32"/>
      <c r="Q8" s="32"/>
      <c r="R8" s="32"/>
    </row>
    <row r="9" spans="1:21" s="15" customFormat="1" ht="15" x14ac:dyDescent="0.2">
      <c r="A9" s="18" t="s">
        <v>16</v>
      </c>
      <c r="B9" s="20" t="s">
        <v>53</v>
      </c>
      <c r="C9" s="14" t="s">
        <v>51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21" s="15" customFormat="1" ht="14.25" x14ac:dyDescent="0.2">
      <c r="A10" s="16" t="s">
        <v>4</v>
      </c>
      <c r="B10" s="17" t="s">
        <v>54</v>
      </c>
      <c r="C10" s="14" t="s">
        <v>51</v>
      </c>
      <c r="D10" s="69">
        <f>[1]Певек!$M$14/2</f>
        <v>156330.15950551661</v>
      </c>
      <c r="E10" s="69">
        <f>D10</f>
        <v>156330.15950551661</v>
      </c>
      <c r="F10" s="33">
        <f>SUM(D10:E10)</f>
        <v>312660.31901103322</v>
      </c>
      <c r="G10" s="33">
        <f>D10</f>
        <v>156330.15950551661</v>
      </c>
      <c r="H10" s="33">
        <f>E10</f>
        <v>156330.15950551661</v>
      </c>
      <c r="I10" s="33">
        <f>SUM(G10:H10)</f>
        <v>312660.31901103322</v>
      </c>
      <c r="J10" s="33">
        <f>G10</f>
        <v>156330.15950551661</v>
      </c>
      <c r="K10" s="33">
        <f>H10</f>
        <v>156330.15950551661</v>
      </c>
      <c r="L10" s="33">
        <f>SUM(J10:K10)</f>
        <v>312660.31901103322</v>
      </c>
      <c r="M10" s="33">
        <f>J10</f>
        <v>156330.15950551661</v>
      </c>
      <c r="N10" s="33">
        <f>K10</f>
        <v>156330.15950551661</v>
      </c>
      <c r="O10" s="33">
        <f>SUM(M10:N10)</f>
        <v>312660.31901103322</v>
      </c>
      <c r="P10" s="33">
        <f>M10</f>
        <v>156330.15950551661</v>
      </c>
      <c r="Q10" s="33">
        <f>N10</f>
        <v>156330.15950551661</v>
      </c>
      <c r="R10" s="33">
        <f>SUM(P10:Q10)</f>
        <v>312660.31901103322</v>
      </c>
    </row>
    <row r="11" spans="1:21" s="15" customFormat="1" ht="18.75" customHeight="1" x14ac:dyDescent="0.2">
      <c r="A11" s="18" t="s">
        <v>5</v>
      </c>
      <c r="B11" s="21" t="s">
        <v>55</v>
      </c>
      <c r="C11" s="14" t="s">
        <v>51</v>
      </c>
      <c r="D11" s="34">
        <f>[1]Певек!$M$15/2</f>
        <v>31.977</v>
      </c>
      <c r="E11" s="34">
        <f>D11</f>
        <v>31.977</v>
      </c>
      <c r="F11" s="32">
        <f>D11+E11</f>
        <v>63.954000000000001</v>
      </c>
      <c r="G11" s="32">
        <f>D11</f>
        <v>31.977</v>
      </c>
      <c r="H11" s="32">
        <f>E11</f>
        <v>31.977</v>
      </c>
      <c r="I11" s="32">
        <f>G11+H11</f>
        <v>63.954000000000001</v>
      </c>
      <c r="J11" s="32">
        <f>G11</f>
        <v>31.977</v>
      </c>
      <c r="K11" s="32">
        <f>H11</f>
        <v>31.977</v>
      </c>
      <c r="L11" s="32">
        <f>J11+K11</f>
        <v>63.954000000000001</v>
      </c>
      <c r="M11" s="32">
        <f>J11</f>
        <v>31.977</v>
      </c>
      <c r="N11" s="32">
        <f>K11</f>
        <v>31.977</v>
      </c>
      <c r="O11" s="32">
        <f>M11+N11</f>
        <v>63.954000000000001</v>
      </c>
      <c r="P11" s="32">
        <f>M11</f>
        <v>31.977</v>
      </c>
      <c r="Q11" s="32">
        <f>N11</f>
        <v>31.977</v>
      </c>
      <c r="R11" s="32">
        <f>P11+Q11</f>
        <v>63.954000000000001</v>
      </c>
      <c r="S11" s="43">
        <f>[2]Певек!$Q$15</f>
        <v>63.029333333333334</v>
      </c>
      <c r="T11" s="48">
        <f>'[3]раздел 2'!$M$12/'[3]раздел 2'!$O$12</f>
        <v>0.33769013283631599</v>
      </c>
      <c r="U11" s="48">
        <f>'[3]раздел 2'!$N$12/'[3]раздел 2'!$O$12</f>
        <v>0.66230986716368401</v>
      </c>
    </row>
    <row r="12" spans="1:21" s="15" customFormat="1" ht="15" x14ac:dyDescent="0.2">
      <c r="A12" s="18" t="s">
        <v>6</v>
      </c>
      <c r="B12" s="21" t="s">
        <v>56</v>
      </c>
      <c r="C12" s="14" t="s">
        <v>51</v>
      </c>
      <c r="D12" s="32">
        <f>D7+D10-D11</f>
        <v>156298.1825055166</v>
      </c>
      <c r="E12" s="32">
        <f t="shared" ref="E12" si="9">E7+E10-E11</f>
        <v>156298.1825055166</v>
      </c>
      <c r="F12" s="32">
        <f>F7+F10-F11</f>
        <v>312596.36501103319</v>
      </c>
      <c r="G12" s="32">
        <f>G7+G10-G11</f>
        <v>156298.1825055166</v>
      </c>
      <c r="H12" s="32">
        <f t="shared" ref="H12" si="10">H7+H10-H11</f>
        <v>156298.1825055166</v>
      </c>
      <c r="I12" s="32">
        <f>I7+I10-I11</f>
        <v>312596.36501103319</v>
      </c>
      <c r="J12" s="32">
        <f>J7+J10-J11</f>
        <v>156298.1825055166</v>
      </c>
      <c r="K12" s="32">
        <f t="shared" ref="K12" si="11">K7+K10-K11</f>
        <v>156298.1825055166</v>
      </c>
      <c r="L12" s="32">
        <f>L7+L10-L11</f>
        <v>312596.36501103319</v>
      </c>
      <c r="M12" s="32">
        <f>M7+M10-M11</f>
        <v>156298.1825055166</v>
      </c>
      <c r="N12" s="32">
        <f t="shared" ref="N12" si="12">N7+N10-N11</f>
        <v>156298.1825055166</v>
      </c>
      <c r="O12" s="32">
        <f>O7+O10-O11</f>
        <v>312596.36501103319</v>
      </c>
      <c r="P12" s="32">
        <f>P7+P10-P11</f>
        <v>156298.1825055166</v>
      </c>
      <c r="Q12" s="32">
        <f t="shared" ref="Q12" si="13">Q7+Q10-Q11</f>
        <v>156298.1825055166</v>
      </c>
      <c r="R12" s="32">
        <f>R7+R10-R11</f>
        <v>312596.36501103319</v>
      </c>
    </row>
    <row r="13" spans="1:21" s="15" customFormat="1" ht="15" x14ac:dyDescent="0.2">
      <c r="A13" s="18" t="s">
        <v>57</v>
      </c>
      <c r="B13" s="21" t="s">
        <v>58</v>
      </c>
      <c r="C13" s="14" t="s">
        <v>51</v>
      </c>
      <c r="D13" s="32">
        <f t="shared" ref="D13:F13" si="14">D14+D15</f>
        <v>12503.854600441327</v>
      </c>
      <c r="E13" s="32">
        <f t="shared" si="14"/>
        <v>12503.854600441327</v>
      </c>
      <c r="F13" s="32">
        <f t="shared" si="14"/>
        <v>25007.709200882655</v>
      </c>
      <c r="G13" s="32">
        <f t="shared" ref="G13:R13" si="15">G14+G15</f>
        <v>12503.854600441327</v>
      </c>
      <c r="H13" s="32">
        <f t="shared" si="15"/>
        <v>12503.854600441327</v>
      </c>
      <c r="I13" s="32">
        <f t="shared" si="15"/>
        <v>25007.709200882655</v>
      </c>
      <c r="J13" s="32">
        <f t="shared" ref="J13:K13" si="16">J14+J15</f>
        <v>12503.854600441327</v>
      </c>
      <c r="K13" s="32">
        <f t="shared" si="16"/>
        <v>12503.854600441327</v>
      </c>
      <c r="L13" s="32">
        <f t="shared" si="15"/>
        <v>25007.709200882655</v>
      </c>
      <c r="M13" s="32">
        <f t="shared" ref="M13:N13" si="17">M14+M15</f>
        <v>12503.854600441327</v>
      </c>
      <c r="N13" s="32">
        <f t="shared" si="17"/>
        <v>12503.854600441327</v>
      </c>
      <c r="O13" s="32">
        <f t="shared" si="15"/>
        <v>25007.709200882655</v>
      </c>
      <c r="P13" s="32">
        <f t="shared" ref="P13:Q13" si="18">P14+P15</f>
        <v>12503.854600441327</v>
      </c>
      <c r="Q13" s="32">
        <f t="shared" si="18"/>
        <v>12503.854600441327</v>
      </c>
      <c r="R13" s="32">
        <f t="shared" si="15"/>
        <v>25007.709200882655</v>
      </c>
      <c r="S13" s="43">
        <f>[2]Певек!$Q$18</f>
        <v>33314.508705790082</v>
      </c>
      <c r="T13" s="48">
        <f>'[3]раздел 2'!$M$15/'[3]раздел 2'!$O$15</f>
        <v>0.46431291256564611</v>
      </c>
      <c r="U13" s="48">
        <f>'[3]раздел 2'!$N$15/'[3]раздел 2'!$O$15</f>
        <v>0.53568708743435389</v>
      </c>
    </row>
    <row r="14" spans="1:21" s="15" customFormat="1" ht="18" customHeight="1" x14ac:dyDescent="0.2">
      <c r="A14" s="18" t="s">
        <v>59</v>
      </c>
      <c r="B14" s="19" t="s">
        <v>60</v>
      </c>
      <c r="C14" s="14" t="s">
        <v>51</v>
      </c>
      <c r="D14" s="34">
        <f>[1]Певек!$M$18/2</f>
        <v>12503.854600441327</v>
      </c>
      <c r="E14" s="34">
        <f>D14</f>
        <v>12503.854600441327</v>
      </c>
      <c r="F14" s="32">
        <f>D14+E14</f>
        <v>25007.709200882655</v>
      </c>
      <c r="G14" s="32">
        <f>D14</f>
        <v>12503.854600441327</v>
      </c>
      <c r="H14" s="32">
        <f>E14</f>
        <v>12503.854600441327</v>
      </c>
      <c r="I14" s="32">
        <f>G14+H14</f>
        <v>25007.709200882655</v>
      </c>
      <c r="J14" s="32">
        <f>G14</f>
        <v>12503.854600441327</v>
      </c>
      <c r="K14" s="32">
        <f>H14</f>
        <v>12503.854600441327</v>
      </c>
      <c r="L14" s="32">
        <f>J14+K14</f>
        <v>25007.709200882655</v>
      </c>
      <c r="M14" s="32">
        <f>J14</f>
        <v>12503.854600441327</v>
      </c>
      <c r="N14" s="32">
        <f>K14</f>
        <v>12503.854600441327</v>
      </c>
      <c r="O14" s="32">
        <f>M14+N14</f>
        <v>25007.709200882655</v>
      </c>
      <c r="P14" s="32">
        <f>M14</f>
        <v>12503.854600441327</v>
      </c>
      <c r="Q14" s="32">
        <f>N14</f>
        <v>12503.854600441327</v>
      </c>
      <c r="R14" s="32">
        <f>P14+Q14</f>
        <v>25007.709200882655</v>
      </c>
    </row>
    <row r="15" spans="1:21" s="15" customFormat="1" ht="18" customHeight="1" x14ac:dyDescent="0.2">
      <c r="A15" s="18" t="s">
        <v>61</v>
      </c>
      <c r="B15" s="19" t="s">
        <v>62</v>
      </c>
      <c r="C15" s="14" t="s">
        <v>51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21" s="23" customFormat="1" ht="18" customHeight="1" x14ac:dyDescent="0.2">
      <c r="A16" s="16" t="s">
        <v>63</v>
      </c>
      <c r="B16" s="17" t="s">
        <v>64</v>
      </c>
      <c r="C16" s="22" t="s">
        <v>51</v>
      </c>
      <c r="D16" s="33">
        <f t="shared" ref="D16:E16" si="19">D12-D13</f>
        <v>143794.32790507528</v>
      </c>
      <c r="E16" s="33">
        <f t="shared" si="19"/>
        <v>143794.32790507528</v>
      </c>
      <c r="F16" s="33">
        <f>F12-F13</f>
        <v>287588.65581015055</v>
      </c>
      <c r="G16" s="33">
        <f t="shared" ref="G16:H16" si="20">G12-G13</f>
        <v>143794.32790507528</v>
      </c>
      <c r="H16" s="33">
        <f t="shared" si="20"/>
        <v>143794.32790507528</v>
      </c>
      <c r="I16" s="33">
        <f>I12-I13</f>
        <v>287588.65581015055</v>
      </c>
      <c r="J16" s="33">
        <f t="shared" ref="J16:K16" si="21">J12-J13</f>
        <v>143794.32790507528</v>
      </c>
      <c r="K16" s="33">
        <f t="shared" si="21"/>
        <v>143794.32790507528</v>
      </c>
      <c r="L16" s="33">
        <f>L12-L13</f>
        <v>287588.65581015055</v>
      </c>
      <c r="M16" s="33">
        <f t="shared" ref="M16:N16" si="22">M12-M13</f>
        <v>143794.32790507528</v>
      </c>
      <c r="N16" s="33">
        <f t="shared" si="22"/>
        <v>143794.32790507528</v>
      </c>
      <c r="O16" s="33">
        <f>O12-O13</f>
        <v>287588.65581015055</v>
      </c>
      <c r="P16" s="33">
        <f t="shared" ref="P16:Q16" si="23">P12-P13</f>
        <v>143794.32790507528</v>
      </c>
      <c r="Q16" s="33">
        <f t="shared" si="23"/>
        <v>143794.32790507528</v>
      </c>
      <c r="R16" s="33">
        <f>R12-R13</f>
        <v>287588.65581015055</v>
      </c>
    </row>
    <row r="17" spans="1:21" s="15" customFormat="1" ht="18.75" customHeight="1" x14ac:dyDescent="0.2">
      <c r="A17" s="18" t="s">
        <v>65</v>
      </c>
      <c r="B17" s="21" t="s">
        <v>66</v>
      </c>
      <c r="C17" s="14" t="s">
        <v>51</v>
      </c>
      <c r="D17" s="32">
        <f t="shared" ref="D17:F17" si="24">D18+D19+D20</f>
        <v>45113.868195681651</v>
      </c>
      <c r="E17" s="32">
        <f t="shared" si="24"/>
        <v>45113.868195681651</v>
      </c>
      <c r="F17" s="32">
        <f t="shared" si="24"/>
        <v>90227.736391363302</v>
      </c>
      <c r="G17" s="32">
        <f t="shared" ref="G17:R17" si="25">G18+G19+G20</f>
        <v>45113.868195681651</v>
      </c>
      <c r="H17" s="32">
        <f t="shared" si="25"/>
        <v>45113.868195681651</v>
      </c>
      <c r="I17" s="32">
        <f t="shared" si="25"/>
        <v>90227.736391363302</v>
      </c>
      <c r="J17" s="32">
        <f t="shared" ref="J17:K17" si="26">J18+J19+J20</f>
        <v>45113.868195681651</v>
      </c>
      <c r="K17" s="32">
        <f t="shared" si="26"/>
        <v>45113.868195681651</v>
      </c>
      <c r="L17" s="32">
        <f t="shared" si="25"/>
        <v>90227.736391363302</v>
      </c>
      <c r="M17" s="32">
        <f t="shared" ref="M17:N17" si="27">M18+M19+M20</f>
        <v>45113.868195681651</v>
      </c>
      <c r="N17" s="32">
        <f t="shared" si="27"/>
        <v>45113.868195681651</v>
      </c>
      <c r="O17" s="32">
        <f t="shared" si="25"/>
        <v>90227.736391363302</v>
      </c>
      <c r="P17" s="32">
        <f t="shared" ref="P17:Q17" si="28">P18+P19+P20</f>
        <v>45113.868195681651</v>
      </c>
      <c r="Q17" s="32">
        <f t="shared" si="28"/>
        <v>45113.868195681651</v>
      </c>
      <c r="R17" s="32">
        <f t="shared" si="25"/>
        <v>90227.736391363302</v>
      </c>
    </row>
    <row r="18" spans="1:21" s="15" customFormat="1" ht="18" customHeight="1" x14ac:dyDescent="0.2">
      <c r="A18" s="18" t="s">
        <v>67</v>
      </c>
      <c r="B18" s="19" t="s">
        <v>68</v>
      </c>
      <c r="C18" s="14" t="s">
        <v>51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21" s="15" customFormat="1" ht="15" x14ac:dyDescent="0.2">
      <c r="A19" s="18" t="s">
        <v>69</v>
      </c>
      <c r="B19" s="19" t="s">
        <v>70</v>
      </c>
      <c r="C19" s="14" t="s">
        <v>51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21" s="15" customFormat="1" ht="15" x14ac:dyDescent="0.2">
      <c r="A20" s="18" t="s">
        <v>71</v>
      </c>
      <c r="B20" s="19" t="s">
        <v>72</v>
      </c>
      <c r="C20" s="14" t="s">
        <v>51</v>
      </c>
      <c r="D20" s="34">
        <f>[1]Певек!$M$22/2</f>
        <v>45113.868195681651</v>
      </c>
      <c r="E20" s="34">
        <f>D20</f>
        <v>45113.868195681651</v>
      </c>
      <c r="F20" s="32">
        <f>D20+E20</f>
        <v>90227.736391363302</v>
      </c>
      <c r="G20" s="32">
        <f>D20</f>
        <v>45113.868195681651</v>
      </c>
      <c r="H20" s="32">
        <f>E20</f>
        <v>45113.868195681651</v>
      </c>
      <c r="I20" s="32">
        <f>G20+H20</f>
        <v>90227.736391363302</v>
      </c>
      <c r="J20" s="32">
        <f>G20</f>
        <v>45113.868195681651</v>
      </c>
      <c r="K20" s="32">
        <f>H20</f>
        <v>45113.868195681651</v>
      </c>
      <c r="L20" s="32">
        <f>J20+K20</f>
        <v>90227.736391363302</v>
      </c>
      <c r="M20" s="32">
        <f>J20</f>
        <v>45113.868195681651</v>
      </c>
      <c r="N20" s="32">
        <f>K20</f>
        <v>45113.868195681651</v>
      </c>
      <c r="O20" s="32">
        <f>M20+N20</f>
        <v>90227.736391363302</v>
      </c>
      <c r="P20" s="32">
        <f>M20</f>
        <v>45113.868195681651</v>
      </c>
      <c r="Q20" s="32">
        <f>N20</f>
        <v>45113.868195681651</v>
      </c>
      <c r="R20" s="32">
        <f>P20+Q20</f>
        <v>90227.736391363302</v>
      </c>
      <c r="S20" s="43">
        <f>[2]Певек!$Q$22</f>
        <v>49810.900960876585</v>
      </c>
      <c r="T20" s="48">
        <f>'[3]раздел 2'!$M$18/'[3]раздел 2'!$O$18</f>
        <v>0.53896108053538228</v>
      </c>
      <c r="U20" s="48">
        <f>'[3]раздел 2'!$N$18/'[3]раздел 2'!$O$18</f>
        <v>0.4610389194646175</v>
      </c>
    </row>
    <row r="21" spans="1:21" s="15" customFormat="1" ht="15" x14ac:dyDescent="0.2">
      <c r="A21" s="16" t="s">
        <v>73</v>
      </c>
      <c r="B21" s="17" t="s">
        <v>74</v>
      </c>
      <c r="C21" s="14" t="s">
        <v>51</v>
      </c>
      <c r="D21" s="32">
        <f>D16-D17</f>
        <v>98680.459709393617</v>
      </c>
      <c r="E21" s="32">
        <f t="shared" ref="E21:F21" si="29">E16-E17</f>
        <v>98680.459709393617</v>
      </c>
      <c r="F21" s="32">
        <f t="shared" si="29"/>
        <v>197360.91941878723</v>
      </c>
      <c r="G21" s="32">
        <f>G16-G17</f>
        <v>98680.459709393617</v>
      </c>
      <c r="H21" s="32">
        <f t="shared" ref="H21:I21" si="30">H16-H17</f>
        <v>98680.459709393617</v>
      </c>
      <c r="I21" s="32">
        <f t="shared" si="30"/>
        <v>197360.91941878723</v>
      </c>
      <c r="J21" s="32">
        <f>J16-J17</f>
        <v>98680.459709393617</v>
      </c>
      <c r="K21" s="32">
        <f t="shared" ref="K21" si="31">K16-K17</f>
        <v>98680.459709393617</v>
      </c>
      <c r="L21" s="32">
        <f t="shared" ref="L21" si="32">L16-L17</f>
        <v>197360.91941878723</v>
      </c>
      <c r="M21" s="32">
        <f>M16-M17</f>
        <v>98680.459709393617</v>
      </c>
      <c r="N21" s="32">
        <f t="shared" ref="N21" si="33">N16-N17</f>
        <v>98680.459709393617</v>
      </c>
      <c r="O21" s="32">
        <f t="shared" ref="O21" si="34">O16-O17</f>
        <v>197360.91941878723</v>
      </c>
      <c r="P21" s="32">
        <f>P16-P17</f>
        <v>98680.459709393617</v>
      </c>
      <c r="Q21" s="32">
        <f t="shared" ref="Q21" si="35">Q16-Q17</f>
        <v>98680.459709393617</v>
      </c>
      <c r="R21" s="32">
        <f t="shared" ref="R21" si="36">R16-R17</f>
        <v>197360.91941878723</v>
      </c>
    </row>
    <row r="22" spans="1:21" s="15" customFormat="1" ht="15" x14ac:dyDescent="0.2">
      <c r="A22" s="16"/>
      <c r="B22" s="27" t="s">
        <v>75</v>
      </c>
      <c r="C22" s="14"/>
      <c r="D22" s="32">
        <f>D23+D30+D33</f>
        <v>98680.459709393617</v>
      </c>
      <c r="E22" s="32">
        <f t="shared" ref="E22:F22" si="37">E23+E30+E33</f>
        <v>99030.991372584278</v>
      </c>
      <c r="F22" s="32">
        <f t="shared" si="37"/>
        <v>197711.45108197787</v>
      </c>
      <c r="G22" s="32">
        <f>G23+G30+G33</f>
        <v>98680.459709393617</v>
      </c>
      <c r="H22" s="32">
        <f t="shared" ref="H22:I22" si="38">H23+H30+H33</f>
        <v>99030.991372584278</v>
      </c>
      <c r="I22" s="32">
        <f t="shared" si="38"/>
        <v>197711.45108197787</v>
      </c>
      <c r="J22" s="32">
        <f>J23+J30+J33</f>
        <v>98680.459709393617</v>
      </c>
      <c r="K22" s="32">
        <f t="shared" ref="K22" si="39">K23+K30+K33</f>
        <v>99030.991372584278</v>
      </c>
      <c r="L22" s="32">
        <f t="shared" ref="L22" si="40">L23+L30+L33</f>
        <v>197711.45108197787</v>
      </c>
      <c r="M22" s="32">
        <f>M23+M30+M33</f>
        <v>98680.459709393617</v>
      </c>
      <c r="N22" s="32">
        <f t="shared" ref="N22" si="41">N23+N30+N33</f>
        <v>99030.991372584278</v>
      </c>
      <c r="O22" s="32">
        <f t="shared" ref="O22" si="42">O23+O30+O33</f>
        <v>197711.45108197787</v>
      </c>
      <c r="P22" s="32">
        <f>P23+P30+P33</f>
        <v>98680.459709393617</v>
      </c>
      <c r="Q22" s="32">
        <f t="shared" ref="Q22" si="43">Q23+Q30+Q33</f>
        <v>99030.991372584278</v>
      </c>
      <c r="R22" s="32">
        <f t="shared" ref="R22" si="44">R23+R30+R33</f>
        <v>197711.45108197787</v>
      </c>
    </row>
    <row r="23" spans="1:21" s="23" customFormat="1" ht="14.25" x14ac:dyDescent="0.2">
      <c r="A23" s="16" t="s">
        <v>76</v>
      </c>
      <c r="B23" s="17" t="s">
        <v>77</v>
      </c>
      <c r="C23" s="22" t="s">
        <v>51</v>
      </c>
      <c r="D23" s="33">
        <f t="shared" ref="D23:F23" si="45">D24+D27</f>
        <v>68709.830156908341</v>
      </c>
      <c r="E23" s="33">
        <f t="shared" si="45"/>
        <v>69060.361820098988</v>
      </c>
      <c r="F23" s="33">
        <f t="shared" si="45"/>
        <v>137770.19197700731</v>
      </c>
      <c r="G23" s="33">
        <f t="shared" ref="G23:R23" si="46">G24+G27</f>
        <v>68709.830156908341</v>
      </c>
      <c r="H23" s="33">
        <f t="shared" si="46"/>
        <v>69060.361820098988</v>
      </c>
      <c r="I23" s="33">
        <f t="shared" si="46"/>
        <v>137770.19197700731</v>
      </c>
      <c r="J23" s="33">
        <f t="shared" ref="J23:K23" si="47">J24+J27</f>
        <v>68709.830156908341</v>
      </c>
      <c r="K23" s="33">
        <f t="shared" si="47"/>
        <v>69060.361820098988</v>
      </c>
      <c r="L23" s="33">
        <f t="shared" si="46"/>
        <v>137770.19197700731</v>
      </c>
      <c r="M23" s="33">
        <f t="shared" ref="M23:N23" si="48">M24+M27</f>
        <v>68709.830156908341</v>
      </c>
      <c r="N23" s="33">
        <f t="shared" si="48"/>
        <v>69060.361820098988</v>
      </c>
      <c r="O23" s="33">
        <f t="shared" si="46"/>
        <v>137770.19197700731</v>
      </c>
      <c r="P23" s="33">
        <f t="shared" ref="P23:Q23" si="49">P24+P27</f>
        <v>68709.830156908341</v>
      </c>
      <c r="Q23" s="33">
        <f t="shared" si="49"/>
        <v>69060.361820098988</v>
      </c>
      <c r="R23" s="33">
        <f t="shared" si="46"/>
        <v>137770.19197700731</v>
      </c>
    </row>
    <row r="24" spans="1:21" s="15" customFormat="1" ht="15.75" customHeight="1" x14ac:dyDescent="0.2">
      <c r="A24" s="18"/>
      <c r="B24" s="19" t="s">
        <v>78</v>
      </c>
      <c r="C24" s="14" t="s">
        <v>51</v>
      </c>
      <c r="D24" s="32">
        <f t="shared" ref="D24:F24" si="50">D25+D26</f>
        <v>68709.830156908341</v>
      </c>
      <c r="E24" s="32">
        <f t="shared" si="50"/>
        <v>69060.361820098988</v>
      </c>
      <c r="F24" s="32">
        <f t="shared" si="50"/>
        <v>137770.19197700731</v>
      </c>
      <c r="G24" s="32">
        <f t="shared" ref="G24:R24" si="51">G25+G26</f>
        <v>68709.830156908341</v>
      </c>
      <c r="H24" s="32">
        <f t="shared" si="51"/>
        <v>69060.361820098988</v>
      </c>
      <c r="I24" s="32">
        <f t="shared" si="51"/>
        <v>137770.19197700731</v>
      </c>
      <c r="J24" s="32">
        <f t="shared" ref="J24:K24" si="52">J25+J26</f>
        <v>68709.830156908341</v>
      </c>
      <c r="K24" s="32">
        <f t="shared" si="52"/>
        <v>69060.361820098988</v>
      </c>
      <c r="L24" s="32">
        <f t="shared" si="51"/>
        <v>137770.19197700731</v>
      </c>
      <c r="M24" s="32">
        <f t="shared" ref="M24:N24" si="53">M25+M26</f>
        <v>68709.830156908341</v>
      </c>
      <c r="N24" s="32">
        <f t="shared" si="53"/>
        <v>69060.361820098988</v>
      </c>
      <c r="O24" s="32">
        <f t="shared" si="51"/>
        <v>137770.19197700731</v>
      </c>
      <c r="P24" s="32">
        <f t="shared" ref="P24:Q24" si="54">P25+P26</f>
        <v>68709.830156908341</v>
      </c>
      <c r="Q24" s="32">
        <f t="shared" si="54"/>
        <v>69060.361820098988</v>
      </c>
      <c r="R24" s="32">
        <f t="shared" si="51"/>
        <v>137770.19197700731</v>
      </c>
      <c r="S24" s="23">
        <f>[2]Певек!$Q$26</f>
        <v>128533.796</v>
      </c>
    </row>
    <row r="25" spans="1:21" s="15" customFormat="1" ht="15" x14ac:dyDescent="0.2">
      <c r="A25" s="18"/>
      <c r="B25" s="20" t="s">
        <v>79</v>
      </c>
      <c r="C25" s="14" t="s">
        <v>51</v>
      </c>
      <c r="D25" s="34">
        <f>[1]Певек!$M$25*'[4]раздел 2'!$AA$25/2</f>
        <v>33864.847991972296</v>
      </c>
      <c r="E25" s="34">
        <f>'[4]раздел 2'!Y25</f>
        <v>33367.229889893482</v>
      </c>
      <c r="F25" s="32">
        <f>D25+E25</f>
        <v>67232.077881865785</v>
      </c>
      <c r="G25" s="32">
        <f t="shared" ref="G25:G26" si="55">D25</f>
        <v>33864.847991972296</v>
      </c>
      <c r="H25" s="32">
        <f t="shared" ref="H25:H26" si="56">E25</f>
        <v>33367.229889893482</v>
      </c>
      <c r="I25" s="32">
        <f>G25+H25</f>
        <v>67232.077881865785</v>
      </c>
      <c r="J25" s="32">
        <f t="shared" ref="J25:J26" si="57">G25</f>
        <v>33864.847991972296</v>
      </c>
      <c r="K25" s="32">
        <f t="shared" ref="K25:K26" si="58">H25</f>
        <v>33367.229889893482</v>
      </c>
      <c r="L25" s="32">
        <f>J25+K25</f>
        <v>67232.077881865785</v>
      </c>
      <c r="M25" s="32">
        <f t="shared" ref="M25:M26" si="59">J25</f>
        <v>33864.847991972296</v>
      </c>
      <c r="N25" s="32">
        <f t="shared" ref="N25:N26" si="60">K25</f>
        <v>33367.229889893482</v>
      </c>
      <c r="O25" s="32">
        <f>M25+N25</f>
        <v>67232.077881865785</v>
      </c>
      <c r="P25" s="32">
        <f t="shared" ref="P25:P26" si="61">M25</f>
        <v>33864.847991972296</v>
      </c>
      <c r="Q25" s="32">
        <f t="shared" ref="Q25:Q26" si="62">N25</f>
        <v>33367.229889893482</v>
      </c>
      <c r="R25" s="32">
        <f>P25+Q25</f>
        <v>67232.077881865785</v>
      </c>
      <c r="S25" s="43">
        <f>S24*S41</f>
        <v>94977.586146610105</v>
      </c>
    </row>
    <row r="26" spans="1:21" s="15" customFormat="1" ht="15" x14ac:dyDescent="0.2">
      <c r="A26" s="18"/>
      <c r="B26" s="20" t="s">
        <v>80</v>
      </c>
      <c r="C26" s="14" t="s">
        <v>51</v>
      </c>
      <c r="D26" s="34">
        <f>[1]Певек!$M$25*'[4]раздел 2'!$AA$26/2</f>
        <v>34844.982164936038</v>
      </c>
      <c r="E26" s="34">
        <f>'[4]раздел 2'!Y26</f>
        <v>35693.131930205505</v>
      </c>
      <c r="F26" s="32">
        <f>D26+E26</f>
        <v>70538.114095141544</v>
      </c>
      <c r="G26" s="32">
        <f t="shared" si="55"/>
        <v>34844.982164936038</v>
      </c>
      <c r="H26" s="32">
        <f t="shared" si="56"/>
        <v>35693.131930205505</v>
      </c>
      <c r="I26" s="32">
        <f>G26+H26</f>
        <v>70538.114095141544</v>
      </c>
      <c r="J26" s="32">
        <f t="shared" si="57"/>
        <v>34844.982164936038</v>
      </c>
      <c r="K26" s="32">
        <f t="shared" si="58"/>
        <v>35693.131930205505</v>
      </c>
      <c r="L26" s="32">
        <f>J26+K26</f>
        <v>70538.114095141544</v>
      </c>
      <c r="M26" s="32">
        <f t="shared" si="59"/>
        <v>34844.982164936038</v>
      </c>
      <c r="N26" s="32">
        <f t="shared" si="60"/>
        <v>35693.131930205505</v>
      </c>
      <c r="O26" s="32">
        <f>M26+N26</f>
        <v>70538.114095141544</v>
      </c>
      <c r="P26" s="32">
        <f t="shared" si="61"/>
        <v>34844.982164936038</v>
      </c>
      <c r="Q26" s="32">
        <f t="shared" si="62"/>
        <v>35693.131930205505</v>
      </c>
      <c r="R26" s="32">
        <f>P26+Q26</f>
        <v>70538.114095141544</v>
      </c>
      <c r="S26" s="43">
        <f>S24*S42</f>
        <v>33556.209853389904</v>
      </c>
    </row>
    <row r="27" spans="1:21" s="15" customFormat="1" ht="15" x14ac:dyDescent="0.2">
      <c r="A27" s="18" t="s">
        <v>81</v>
      </c>
      <c r="B27" s="19" t="s">
        <v>82</v>
      </c>
      <c r="C27" s="14" t="s">
        <v>51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21" s="15" customFormat="1" ht="15" x14ac:dyDescent="0.2">
      <c r="A28" s="18"/>
      <c r="B28" s="20" t="s">
        <v>79</v>
      </c>
      <c r="C28" s="14" t="s">
        <v>51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21" s="15" customFormat="1" ht="15" x14ac:dyDescent="0.2">
      <c r="A29" s="18"/>
      <c r="B29" s="20" t="s">
        <v>80</v>
      </c>
      <c r="C29" s="14" t="s">
        <v>51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21" s="23" customFormat="1" ht="14.25" x14ac:dyDescent="0.2">
      <c r="A30" s="16" t="s">
        <v>83</v>
      </c>
      <c r="B30" s="24" t="s">
        <v>84</v>
      </c>
      <c r="C30" s="22" t="s">
        <v>51</v>
      </c>
      <c r="D30" s="33">
        <f t="shared" ref="D30:F30" si="63">D31+D32</f>
        <v>6718.6002954968753</v>
      </c>
      <c r="E30" s="33">
        <f t="shared" si="63"/>
        <v>6718.6002954968753</v>
      </c>
      <c r="F30" s="33">
        <f t="shared" si="63"/>
        <v>13437.200590993751</v>
      </c>
      <c r="G30" s="33">
        <f t="shared" ref="G30:R30" si="64">G31+G32</f>
        <v>6718.6002954968753</v>
      </c>
      <c r="H30" s="33">
        <f t="shared" si="64"/>
        <v>6718.6002954968753</v>
      </c>
      <c r="I30" s="33">
        <f t="shared" si="64"/>
        <v>13437.200590993751</v>
      </c>
      <c r="J30" s="33">
        <f t="shared" ref="J30:K30" si="65">J31+J32</f>
        <v>6718.6002954968753</v>
      </c>
      <c r="K30" s="33">
        <f t="shared" si="65"/>
        <v>6718.6002954968753</v>
      </c>
      <c r="L30" s="33">
        <f t="shared" si="64"/>
        <v>13437.200590993751</v>
      </c>
      <c r="M30" s="33">
        <f t="shared" ref="M30:N30" si="66">M31+M32</f>
        <v>6718.6002954968753</v>
      </c>
      <c r="N30" s="33">
        <f t="shared" si="66"/>
        <v>6718.6002954968753</v>
      </c>
      <c r="O30" s="33">
        <f t="shared" si="64"/>
        <v>13437.200590993751</v>
      </c>
      <c r="P30" s="33">
        <f t="shared" ref="P30:Q30" si="67">P31+P32</f>
        <v>6718.6002954968753</v>
      </c>
      <c r="Q30" s="33">
        <f t="shared" si="67"/>
        <v>6718.6002954968753</v>
      </c>
      <c r="R30" s="33">
        <f t="shared" si="64"/>
        <v>13437.200590993751</v>
      </c>
      <c r="S30" s="42">
        <f>[2]Певек!$Q$28</f>
        <v>9627.7289999999994</v>
      </c>
    </row>
    <row r="31" spans="1:21" s="15" customFormat="1" ht="15" x14ac:dyDescent="0.2">
      <c r="A31" s="18"/>
      <c r="B31" s="20" t="s">
        <v>79</v>
      </c>
      <c r="C31" s="14" t="s">
        <v>51</v>
      </c>
      <c r="D31" s="34">
        <f>[1]Певек!$M$28*'[4]раздел 2'!$AA$31/2</f>
        <v>5915.8518804943815</v>
      </c>
      <c r="E31" s="34">
        <f>D31</f>
        <v>5915.8518804943815</v>
      </c>
      <c r="F31" s="32">
        <f>D31+E31</f>
        <v>11831.703760988763</v>
      </c>
      <c r="G31" s="32">
        <f t="shared" ref="G31:G32" si="68">D31</f>
        <v>5915.8518804943815</v>
      </c>
      <c r="H31" s="32">
        <f t="shared" ref="H31:H32" si="69">E31</f>
        <v>5915.8518804943815</v>
      </c>
      <c r="I31" s="32">
        <f>G31+H31</f>
        <v>11831.703760988763</v>
      </c>
      <c r="J31" s="32">
        <f t="shared" ref="J31:J32" si="70">G31</f>
        <v>5915.8518804943815</v>
      </c>
      <c r="K31" s="32">
        <f t="shared" ref="K31:K32" si="71">H31</f>
        <v>5915.8518804943815</v>
      </c>
      <c r="L31" s="32">
        <f>J31+K31</f>
        <v>11831.703760988763</v>
      </c>
      <c r="M31" s="32">
        <f t="shared" ref="M31:M32" si="72">J31</f>
        <v>5915.8518804943815</v>
      </c>
      <c r="N31" s="32">
        <f t="shared" ref="N31:N32" si="73">K31</f>
        <v>5915.8518804943815</v>
      </c>
      <c r="O31" s="32">
        <f>M31+N31</f>
        <v>11831.703760988763</v>
      </c>
      <c r="P31" s="32">
        <f t="shared" ref="P31:P32" si="74">M31</f>
        <v>5915.8518804943815</v>
      </c>
      <c r="Q31" s="32">
        <f t="shared" ref="Q31:Q32" si="75">N31</f>
        <v>5915.8518804943815</v>
      </c>
      <c r="R31" s="32">
        <f>P31+Q31</f>
        <v>11831.703760988763</v>
      </c>
      <c r="S31" s="43">
        <f>S30*S47</f>
        <v>9289.9682559820249</v>
      </c>
    </row>
    <row r="32" spans="1:21" s="15" customFormat="1" ht="15" x14ac:dyDescent="0.2">
      <c r="A32" s="18"/>
      <c r="B32" s="25" t="s">
        <v>85</v>
      </c>
      <c r="C32" s="14" t="s">
        <v>51</v>
      </c>
      <c r="D32" s="34">
        <f>[1]Певек!$M$28*'[4]раздел 2'!$AA$32/2</f>
        <v>802.74841500249386</v>
      </c>
      <c r="E32" s="34">
        <f>D32</f>
        <v>802.74841500249386</v>
      </c>
      <c r="F32" s="32">
        <f>D32+E32</f>
        <v>1605.4968300049877</v>
      </c>
      <c r="G32" s="32">
        <f t="shared" si="68"/>
        <v>802.74841500249386</v>
      </c>
      <c r="H32" s="32">
        <f t="shared" si="69"/>
        <v>802.74841500249386</v>
      </c>
      <c r="I32" s="32">
        <f>G32+H32</f>
        <v>1605.4968300049877</v>
      </c>
      <c r="J32" s="32">
        <f t="shared" si="70"/>
        <v>802.74841500249386</v>
      </c>
      <c r="K32" s="32">
        <f t="shared" si="71"/>
        <v>802.74841500249386</v>
      </c>
      <c r="L32" s="32">
        <f>J32+K32</f>
        <v>1605.4968300049877</v>
      </c>
      <c r="M32" s="32">
        <f t="shared" si="72"/>
        <v>802.74841500249386</v>
      </c>
      <c r="N32" s="32">
        <f t="shared" si="73"/>
        <v>802.74841500249386</v>
      </c>
      <c r="O32" s="32">
        <f>M32+N32</f>
        <v>1605.4968300049877</v>
      </c>
      <c r="P32" s="32">
        <f t="shared" si="74"/>
        <v>802.74841500249386</v>
      </c>
      <c r="Q32" s="32">
        <f t="shared" si="75"/>
        <v>802.74841500249386</v>
      </c>
      <c r="R32" s="32">
        <f>P32+Q32</f>
        <v>1605.4968300049877</v>
      </c>
      <c r="S32" s="43">
        <f>S30*S48</f>
        <v>337.76074401797422</v>
      </c>
    </row>
    <row r="33" spans="1:21" s="23" customFormat="1" ht="14.25" x14ac:dyDescent="0.2">
      <c r="A33" s="16" t="s">
        <v>86</v>
      </c>
      <c r="B33" s="24" t="s">
        <v>0</v>
      </c>
      <c r="C33" s="22" t="s">
        <v>51</v>
      </c>
      <c r="D33" s="33">
        <f t="shared" ref="D33:F33" si="76">D34+D35</f>
        <v>23252.029256988411</v>
      </c>
      <c r="E33" s="33">
        <f t="shared" si="76"/>
        <v>23252.029256988411</v>
      </c>
      <c r="F33" s="33">
        <f t="shared" si="76"/>
        <v>46504.058513976823</v>
      </c>
      <c r="G33" s="33">
        <f t="shared" ref="G33:R33" si="77">G34+G35</f>
        <v>23252.029256988411</v>
      </c>
      <c r="H33" s="33">
        <f t="shared" si="77"/>
        <v>23252.029256988411</v>
      </c>
      <c r="I33" s="33">
        <f t="shared" si="77"/>
        <v>46504.058513976823</v>
      </c>
      <c r="J33" s="33">
        <f t="shared" ref="J33:K33" si="78">J34+J35</f>
        <v>23252.029256988411</v>
      </c>
      <c r="K33" s="33">
        <f t="shared" si="78"/>
        <v>23252.029256988411</v>
      </c>
      <c r="L33" s="33">
        <f t="shared" si="77"/>
        <v>46504.058513976823</v>
      </c>
      <c r="M33" s="33">
        <f t="shared" ref="M33:N33" si="79">M34+M35</f>
        <v>23252.029256988411</v>
      </c>
      <c r="N33" s="33">
        <f t="shared" si="79"/>
        <v>23252.029256988411</v>
      </c>
      <c r="O33" s="33">
        <f t="shared" si="77"/>
        <v>46504.058513976823</v>
      </c>
      <c r="P33" s="33">
        <f t="shared" ref="P33:Q33" si="80">P34+P35</f>
        <v>23252.029256988411</v>
      </c>
      <c r="Q33" s="33">
        <f t="shared" si="80"/>
        <v>23252.029256988411</v>
      </c>
      <c r="R33" s="33">
        <f t="shared" si="77"/>
        <v>46504.058513976823</v>
      </c>
      <c r="S33" s="42">
        <f>[2]Певек!$Q$29</f>
        <v>43102.368999999999</v>
      </c>
    </row>
    <row r="34" spans="1:21" s="15" customFormat="1" ht="15" x14ac:dyDescent="0.2">
      <c r="A34" s="18"/>
      <c r="B34" s="20" t="s">
        <v>79</v>
      </c>
      <c r="C34" s="14" t="s">
        <v>51</v>
      </c>
      <c r="D34" s="34">
        <f>[1]Певек!$M$29*'[4]раздел 2'!$AA$34/2</f>
        <v>23193.940182821021</v>
      </c>
      <c r="E34" s="34">
        <f>D34</f>
        <v>23193.940182821021</v>
      </c>
      <c r="F34" s="32">
        <f>D34+E34</f>
        <v>46387.880365642042</v>
      </c>
      <c r="G34" s="32">
        <f t="shared" ref="G34:G35" si="81">D34</f>
        <v>23193.940182821021</v>
      </c>
      <c r="H34" s="32">
        <f t="shared" ref="H34:H35" si="82">E34</f>
        <v>23193.940182821021</v>
      </c>
      <c r="I34" s="32">
        <f>G34+H34</f>
        <v>46387.880365642042</v>
      </c>
      <c r="J34" s="32">
        <f t="shared" ref="J34:J35" si="83">G34</f>
        <v>23193.940182821021</v>
      </c>
      <c r="K34" s="32">
        <f t="shared" ref="K34:K35" si="84">H34</f>
        <v>23193.940182821021</v>
      </c>
      <c r="L34" s="32">
        <f>J34+K34</f>
        <v>46387.880365642042</v>
      </c>
      <c r="M34" s="32">
        <f t="shared" ref="M34:M35" si="85">J34</f>
        <v>23193.940182821021</v>
      </c>
      <c r="N34" s="32">
        <f t="shared" ref="N34:N35" si="86">K34</f>
        <v>23193.940182821021</v>
      </c>
      <c r="O34" s="32">
        <f>M34+N34</f>
        <v>46387.880365642042</v>
      </c>
      <c r="P34" s="32">
        <f t="shared" ref="P34:P35" si="87">M34</f>
        <v>23193.940182821021</v>
      </c>
      <c r="Q34" s="32">
        <f t="shared" ref="Q34:Q35" si="88">N34</f>
        <v>23193.940182821021</v>
      </c>
      <c r="R34" s="32">
        <f>P34+Q34</f>
        <v>46387.880365642042</v>
      </c>
      <c r="S34" s="43">
        <f>S33*S50</f>
        <v>42965.419986937493</v>
      </c>
    </row>
    <row r="35" spans="1:21" s="15" customFormat="1" ht="15" x14ac:dyDescent="0.2">
      <c r="A35" s="18"/>
      <c r="B35" s="20" t="s">
        <v>87</v>
      </c>
      <c r="C35" s="14" t="s">
        <v>51</v>
      </c>
      <c r="D35" s="34">
        <f>[1]Певек!$M$29*'[4]раздел 2'!$AA$35/2</f>
        <v>58.089074167390194</v>
      </c>
      <c r="E35" s="34">
        <f>D35</f>
        <v>58.089074167390194</v>
      </c>
      <c r="F35" s="32">
        <f>D35+E35</f>
        <v>116.17814833478039</v>
      </c>
      <c r="G35" s="32">
        <f t="shared" si="81"/>
        <v>58.089074167390194</v>
      </c>
      <c r="H35" s="32">
        <f t="shared" si="82"/>
        <v>58.089074167390194</v>
      </c>
      <c r="I35" s="32">
        <f>G35+H35</f>
        <v>116.17814833478039</v>
      </c>
      <c r="J35" s="32">
        <f t="shared" si="83"/>
        <v>58.089074167390194</v>
      </c>
      <c r="K35" s="32">
        <f t="shared" si="84"/>
        <v>58.089074167390194</v>
      </c>
      <c r="L35" s="32">
        <f>J35+K35</f>
        <v>116.17814833478039</v>
      </c>
      <c r="M35" s="32">
        <f t="shared" si="85"/>
        <v>58.089074167390194</v>
      </c>
      <c r="N35" s="32">
        <f t="shared" si="86"/>
        <v>58.089074167390194</v>
      </c>
      <c r="O35" s="32">
        <f>M35+N35</f>
        <v>116.17814833478039</v>
      </c>
      <c r="P35" s="32">
        <f t="shared" si="87"/>
        <v>58.089074167390194</v>
      </c>
      <c r="Q35" s="32">
        <f t="shared" si="88"/>
        <v>58.089074167390194</v>
      </c>
      <c r="R35" s="32">
        <f>P35+Q35</f>
        <v>116.17814833478039</v>
      </c>
      <c r="S35" s="43">
        <f>S33*S51</f>
        <v>136.94901306250907</v>
      </c>
    </row>
    <row r="36" spans="1:21" hidden="1" x14ac:dyDescent="0.2">
      <c r="M36" s="37"/>
      <c r="N36" s="37"/>
      <c r="P36" s="26" t="s">
        <v>107</v>
      </c>
      <c r="Q36" s="26" t="s">
        <v>108</v>
      </c>
      <c r="R36" s="26" t="s">
        <v>89</v>
      </c>
    </row>
    <row r="37" spans="1:21" ht="14.25" hidden="1" x14ac:dyDescent="0.2">
      <c r="A37" s="16" t="s">
        <v>73</v>
      </c>
      <c r="B37" s="17" t="s">
        <v>74</v>
      </c>
      <c r="I37" s="37"/>
      <c r="J37" s="37"/>
      <c r="L37" s="37"/>
      <c r="P37" s="41">
        <v>100733.69129500001</v>
      </c>
      <c r="Q37" s="41">
        <v>91600.276905989987</v>
      </c>
      <c r="R37" s="41">
        <f>P37+Q37</f>
        <v>192333.96820099</v>
      </c>
    </row>
    <row r="38" spans="1:21" ht="14.25" hidden="1" x14ac:dyDescent="0.2">
      <c r="A38" s="16"/>
      <c r="B38" s="27" t="s">
        <v>75</v>
      </c>
      <c r="P38" s="41">
        <v>100733.69129492735</v>
      </c>
      <c r="Q38" s="41">
        <v>91600.276905844104</v>
      </c>
      <c r="R38" s="41">
        <f t="shared" ref="R38:R42" si="89">P38+Q38</f>
        <v>192333.96820077146</v>
      </c>
    </row>
    <row r="39" spans="1:21" ht="14.25" hidden="1" x14ac:dyDescent="0.2">
      <c r="A39" s="16" t="s">
        <v>76</v>
      </c>
      <c r="B39" s="17" t="s">
        <v>77</v>
      </c>
      <c r="F39" s="36"/>
      <c r="G39" s="37"/>
      <c r="H39" s="37"/>
      <c r="P39" s="41">
        <v>67082.769294927362</v>
      </c>
      <c r="Q39" s="41">
        <v>61170.014905844109</v>
      </c>
      <c r="R39" s="41">
        <f t="shared" si="89"/>
        <v>128252.78420077148</v>
      </c>
    </row>
    <row r="40" spans="1:21" ht="15" hidden="1" x14ac:dyDescent="0.2">
      <c r="A40" s="18"/>
      <c r="B40" s="19" t="s">
        <v>78</v>
      </c>
      <c r="P40" s="41">
        <v>67082.769294927362</v>
      </c>
      <c r="Q40" s="41">
        <v>61170.014905844109</v>
      </c>
      <c r="R40" s="41">
        <f t="shared" si="89"/>
        <v>128252.78420077148</v>
      </c>
      <c r="T40" s="26" t="s">
        <v>107</v>
      </c>
      <c r="U40" s="26" t="s">
        <v>108</v>
      </c>
    </row>
    <row r="41" spans="1:21" ht="15" hidden="1" x14ac:dyDescent="0.2">
      <c r="A41" s="18"/>
      <c r="B41" s="20" t="s">
        <v>79</v>
      </c>
      <c r="F41" s="36"/>
      <c r="I41" s="37"/>
      <c r="J41" s="37"/>
      <c r="K41" s="37"/>
      <c r="M41" s="36"/>
      <c r="N41" s="36"/>
      <c r="O41" s="36"/>
      <c r="P41" s="41">
        <v>49220.531460794402</v>
      </c>
      <c r="Q41" s="41">
        <v>45549.406400306099</v>
      </c>
      <c r="R41" s="41">
        <f t="shared" si="89"/>
        <v>94769.937861100509</v>
      </c>
      <c r="S41" s="45">
        <f>R41/R40</f>
        <v>0.7389308423335611</v>
      </c>
      <c r="T41" s="40">
        <f>P41/R41</f>
        <v>0.51936861595218553</v>
      </c>
      <c r="U41" s="40">
        <f>Q41/R41</f>
        <v>0.48063138404781436</v>
      </c>
    </row>
    <row r="42" spans="1:21" ht="15" hidden="1" x14ac:dyDescent="0.2">
      <c r="A42" s="18"/>
      <c r="B42" s="20" t="s">
        <v>80</v>
      </c>
      <c r="F42" s="36"/>
      <c r="J42" s="37"/>
      <c r="K42" s="37"/>
      <c r="M42" s="36"/>
      <c r="N42" s="36"/>
      <c r="O42" s="36"/>
      <c r="P42" s="41">
        <v>17862.237834132964</v>
      </c>
      <c r="Q42" s="41">
        <v>15620.608505538012</v>
      </c>
      <c r="R42" s="41">
        <f t="shared" si="89"/>
        <v>33482.846339670978</v>
      </c>
      <c r="S42" s="45">
        <f>R42/R40</f>
        <v>0.26106915766643896</v>
      </c>
      <c r="T42" s="40">
        <f>P42/R42</f>
        <v>0.53347429465605245</v>
      </c>
      <c r="U42" s="40">
        <f>Q42/R42</f>
        <v>0.46652570534394744</v>
      </c>
    </row>
    <row r="43" spans="1:21" ht="15" hidden="1" x14ac:dyDescent="0.2">
      <c r="A43" s="18" t="s">
        <v>81</v>
      </c>
      <c r="B43" s="19" t="s">
        <v>82</v>
      </c>
      <c r="M43" s="36"/>
      <c r="N43" s="36"/>
      <c r="O43" s="36"/>
      <c r="P43" s="41">
        <v>0</v>
      </c>
      <c r="Q43" s="41">
        <v>0</v>
      </c>
      <c r="S43" s="46"/>
      <c r="T43" s="40"/>
      <c r="U43" s="40"/>
    </row>
    <row r="44" spans="1:21" ht="15" hidden="1" x14ac:dyDescent="0.2">
      <c r="A44" s="18"/>
      <c r="B44" s="20" t="s">
        <v>79</v>
      </c>
      <c r="P44" s="41"/>
      <c r="Q44" s="41"/>
      <c r="S44" s="46"/>
      <c r="T44" s="40"/>
      <c r="U44" s="40"/>
    </row>
    <row r="45" spans="1:21" ht="15" hidden="1" x14ac:dyDescent="0.2">
      <c r="A45" s="18"/>
      <c r="B45" s="20" t="s">
        <v>80</v>
      </c>
      <c r="F45" s="36"/>
      <c r="P45" s="41"/>
      <c r="Q45" s="41"/>
      <c r="S45" s="46"/>
      <c r="T45" s="40"/>
      <c r="U45" s="40"/>
    </row>
    <row r="46" spans="1:21" ht="14.25" hidden="1" x14ac:dyDescent="0.2">
      <c r="A46" s="16" t="s">
        <v>83</v>
      </c>
      <c r="B46" s="24" t="s">
        <v>84</v>
      </c>
      <c r="F46" s="36"/>
      <c r="P46" s="41">
        <v>6742.51</v>
      </c>
      <c r="Q46" s="41">
        <v>6288.9869999999992</v>
      </c>
      <c r="R46" s="41">
        <f t="shared" ref="R46:R51" si="90">P46+Q46</f>
        <v>13031.496999999999</v>
      </c>
      <c r="S46" s="46"/>
      <c r="T46" s="40"/>
      <c r="U46" s="40"/>
    </row>
    <row r="47" spans="1:21" ht="15" hidden="1" x14ac:dyDescent="0.2">
      <c r="A47" s="18"/>
      <c r="B47" s="20" t="s">
        <v>79</v>
      </c>
      <c r="P47" s="41">
        <v>6512.924</v>
      </c>
      <c r="Q47" s="41">
        <v>6061.4009999999989</v>
      </c>
      <c r="R47" s="41">
        <f t="shared" si="90"/>
        <v>12574.324999999999</v>
      </c>
      <c r="S47" s="45">
        <f>R47/R46</f>
        <v>0.96491792155575062</v>
      </c>
      <c r="T47" s="40">
        <f t="shared" ref="T47:T48" si="91">P47/R47</f>
        <v>0.51795416453765908</v>
      </c>
      <c r="U47" s="40">
        <f t="shared" ref="U47:U48" si="92">Q47/R47</f>
        <v>0.48204583546234087</v>
      </c>
    </row>
    <row r="48" spans="1:21" ht="15" hidden="1" x14ac:dyDescent="0.2">
      <c r="A48" s="18"/>
      <c r="B48" s="25" t="s">
        <v>85</v>
      </c>
      <c r="F48" s="36"/>
      <c r="P48" s="41">
        <v>229.58599999999996</v>
      </c>
      <c r="Q48" s="41">
        <v>227.58599999999996</v>
      </c>
      <c r="R48" s="41">
        <f t="shared" si="90"/>
        <v>457.17199999999991</v>
      </c>
      <c r="S48" s="45">
        <f>R48/R46</f>
        <v>3.5082078444249341E-2</v>
      </c>
      <c r="T48" s="40">
        <f t="shared" si="91"/>
        <v>0.50218736055576452</v>
      </c>
      <c r="U48" s="40">
        <f t="shared" si="92"/>
        <v>0.49781263944423543</v>
      </c>
    </row>
    <row r="49" spans="1:21" ht="14.25" hidden="1" x14ac:dyDescent="0.2">
      <c r="A49" s="16" t="s">
        <v>86</v>
      </c>
      <c r="B49" s="24" t="s">
        <v>0</v>
      </c>
      <c r="F49" s="36"/>
      <c r="P49" s="41">
        <v>26908.411999999997</v>
      </c>
      <c r="Q49" s="41">
        <v>24141.275000000001</v>
      </c>
      <c r="R49" s="41">
        <f t="shared" si="90"/>
        <v>51049.686999999998</v>
      </c>
      <c r="S49" s="46"/>
      <c r="T49" s="40"/>
      <c r="U49" s="40"/>
    </row>
    <row r="50" spans="1:21" ht="15" hidden="1" x14ac:dyDescent="0.2">
      <c r="A50" s="18"/>
      <c r="B50" s="20" t="s">
        <v>79</v>
      </c>
      <c r="F50" s="36"/>
      <c r="P50" s="41">
        <v>26831.311999999998</v>
      </c>
      <c r="Q50" s="41">
        <v>24056.175000000003</v>
      </c>
      <c r="R50" s="41">
        <f t="shared" si="90"/>
        <v>50887.487000000001</v>
      </c>
      <c r="S50" s="47">
        <f>R50/R49</f>
        <v>0.99682270333998335</v>
      </c>
      <c r="T50" s="40">
        <f>P50/R50</f>
        <v>0.52726738107543014</v>
      </c>
      <c r="U50" s="40">
        <f>Q50/R50</f>
        <v>0.47273261892456986</v>
      </c>
    </row>
    <row r="51" spans="1:21" ht="15" hidden="1" x14ac:dyDescent="0.2">
      <c r="A51" s="18"/>
      <c r="B51" s="20" t="s">
        <v>87</v>
      </c>
      <c r="F51" s="36"/>
      <c r="P51" s="41">
        <v>77.099999999999994</v>
      </c>
      <c r="Q51" s="41">
        <v>85.100000000000009</v>
      </c>
      <c r="R51" s="41">
        <f t="shared" si="90"/>
        <v>162.19999999999999</v>
      </c>
      <c r="S51" s="47">
        <f>R51/R49</f>
        <v>3.1772966600167401E-3</v>
      </c>
      <c r="T51" s="40">
        <f>P51/R51</f>
        <v>0.47533908754623921</v>
      </c>
      <c r="U51" s="40">
        <f>Q51/R51</f>
        <v>0.5246609124537609</v>
      </c>
    </row>
    <row r="52" spans="1:21" x14ac:dyDescent="0.2">
      <c r="F52" s="36"/>
    </row>
    <row r="53" spans="1:21" x14ac:dyDescent="0.2">
      <c r="F53" s="36"/>
    </row>
    <row r="54" spans="1:21" x14ac:dyDescent="0.2">
      <c r="F54" s="36"/>
    </row>
    <row r="58" spans="1:21" x14ac:dyDescent="0.2">
      <c r="F58" s="36"/>
    </row>
    <row r="60" spans="1:21" x14ac:dyDescent="0.2">
      <c r="F60" s="36"/>
    </row>
    <row r="61" spans="1:21" x14ac:dyDescent="0.2">
      <c r="F61" s="36"/>
      <c r="G61" s="36"/>
    </row>
  </sheetData>
  <mergeCells count="11">
    <mergeCell ref="A1:F1"/>
    <mergeCell ref="A2:A5"/>
    <mergeCell ref="B2:B5"/>
    <mergeCell ref="C2:C5"/>
    <mergeCell ref="G4:I4"/>
    <mergeCell ref="D2:R2"/>
    <mergeCell ref="D3:R3"/>
    <mergeCell ref="D4:F4"/>
    <mergeCell ref="J4:L4"/>
    <mergeCell ref="P4:R4"/>
    <mergeCell ref="M4:O4"/>
  </mergeCells>
  <printOptions horizontalCentered="1"/>
  <pageMargins left="0.39370078740157483" right="0.39370078740157483" top="0.78740157480314965" bottom="0.39370078740157483" header="0.27559055118110237" footer="0.27559055118110237"/>
  <pageSetup paperSize="9" scale="52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26"/>
  <sheetViews>
    <sheetView topLeftCell="B7" zoomScale="80" zoomScaleNormal="80" workbookViewId="0">
      <selection activeCell="C31" sqref="C31"/>
    </sheetView>
  </sheetViews>
  <sheetFormatPr defaultRowHeight="15.75" x14ac:dyDescent="0.25"/>
  <cols>
    <col min="1" max="1" width="3.7109375" style="50" hidden="1" customWidth="1"/>
    <col min="2" max="2" width="6" style="50" customWidth="1"/>
    <col min="3" max="3" width="31.42578125" style="50" customWidth="1"/>
    <col min="4" max="4" width="14.7109375" style="50" customWidth="1"/>
    <col min="5" max="7" width="14" style="50" customWidth="1"/>
    <col min="8" max="8" width="14.7109375" style="50" customWidth="1"/>
    <col min="9" max="9" width="15.140625" style="50" customWidth="1"/>
    <col min="10" max="16384" width="9.140625" style="50"/>
  </cols>
  <sheetData>
    <row r="1" spans="2:9" ht="54" customHeight="1" x14ac:dyDescent="0.25">
      <c r="B1" s="105" t="s">
        <v>118</v>
      </c>
      <c r="C1" s="105"/>
      <c r="D1" s="105"/>
      <c r="E1" s="105"/>
      <c r="F1" s="105"/>
      <c r="G1" s="105"/>
      <c r="H1" s="105"/>
      <c r="I1" s="105"/>
    </row>
    <row r="2" spans="2:9" ht="17.25" customHeight="1" x14ac:dyDescent="0.25">
      <c r="B2" s="106" t="s">
        <v>119</v>
      </c>
      <c r="C2" s="106"/>
      <c r="D2" s="106"/>
      <c r="E2" s="106"/>
      <c r="F2" s="106"/>
      <c r="G2" s="106"/>
      <c r="H2" s="106"/>
      <c r="I2" s="106"/>
    </row>
    <row r="3" spans="2:9" ht="63.95" customHeight="1" x14ac:dyDescent="0.25">
      <c r="B3" s="72" t="s">
        <v>7</v>
      </c>
      <c r="C3" s="97" t="s">
        <v>8</v>
      </c>
      <c r="D3" s="98"/>
      <c r="E3" s="99"/>
      <c r="F3" s="72" t="s">
        <v>120</v>
      </c>
      <c r="G3" s="97" t="s">
        <v>9</v>
      </c>
      <c r="H3" s="98"/>
      <c r="I3" s="99"/>
    </row>
    <row r="4" spans="2:9" x14ac:dyDescent="0.25">
      <c r="B4" s="72">
        <v>1</v>
      </c>
      <c r="C4" s="97">
        <v>2</v>
      </c>
      <c r="D4" s="98"/>
      <c r="E4" s="99"/>
      <c r="F4" s="72">
        <v>3</v>
      </c>
      <c r="G4" s="97">
        <v>4</v>
      </c>
      <c r="H4" s="98"/>
      <c r="I4" s="99"/>
    </row>
    <row r="5" spans="2:9" x14ac:dyDescent="0.25">
      <c r="B5" s="73" t="s">
        <v>3</v>
      </c>
      <c r="C5" s="89"/>
      <c r="D5" s="90"/>
      <c r="E5" s="91"/>
      <c r="F5" s="73"/>
      <c r="G5" s="89"/>
      <c r="H5" s="90"/>
      <c r="I5" s="91"/>
    </row>
    <row r="6" spans="2:9" ht="16.5" customHeight="1" x14ac:dyDescent="0.25">
      <c r="B6" s="102" t="s">
        <v>10</v>
      </c>
      <c r="C6" s="103"/>
      <c r="D6" s="103"/>
      <c r="E6" s="103"/>
      <c r="F6" s="104"/>
      <c r="G6" s="89" t="s">
        <v>121</v>
      </c>
      <c r="H6" s="90"/>
      <c r="I6" s="91"/>
    </row>
    <row r="7" spans="2:9" ht="16.5" customHeight="1" x14ac:dyDescent="0.25">
      <c r="B7" s="95" t="s">
        <v>122</v>
      </c>
      <c r="C7" s="95"/>
      <c r="D7" s="95"/>
      <c r="E7" s="95"/>
      <c r="F7" s="95"/>
      <c r="G7" s="95"/>
      <c r="H7" s="95"/>
      <c r="I7" s="95"/>
    </row>
    <row r="8" spans="2:9" ht="33" customHeight="1" x14ac:dyDescent="0.25">
      <c r="B8" s="96" t="s">
        <v>100</v>
      </c>
      <c r="C8" s="96"/>
      <c r="D8" s="96"/>
      <c r="E8" s="96"/>
      <c r="F8" s="96"/>
      <c r="G8" s="96"/>
      <c r="H8" s="96"/>
      <c r="I8" s="96"/>
    </row>
    <row r="9" spans="2:9" ht="63.95" customHeight="1" x14ac:dyDescent="0.25">
      <c r="B9" s="72" t="s">
        <v>7</v>
      </c>
      <c r="C9" s="97" t="s">
        <v>8</v>
      </c>
      <c r="D9" s="98"/>
      <c r="E9" s="99"/>
      <c r="F9" s="72" t="s">
        <v>120</v>
      </c>
      <c r="G9" s="97" t="s">
        <v>9</v>
      </c>
      <c r="H9" s="98"/>
      <c r="I9" s="99"/>
    </row>
    <row r="10" spans="2:9" ht="16.5" customHeight="1" x14ac:dyDescent="0.25">
      <c r="B10" s="72">
        <v>1</v>
      </c>
      <c r="C10" s="97">
        <v>2</v>
      </c>
      <c r="D10" s="98"/>
      <c r="E10" s="99"/>
      <c r="F10" s="72">
        <v>3</v>
      </c>
      <c r="G10" s="100">
        <v>4</v>
      </c>
      <c r="H10" s="100"/>
      <c r="I10" s="100"/>
    </row>
    <row r="11" spans="2:9" ht="16.5" customHeight="1" x14ac:dyDescent="0.25">
      <c r="B11" s="73" t="s">
        <v>3</v>
      </c>
      <c r="C11" s="89"/>
      <c r="D11" s="90"/>
      <c r="E11" s="91"/>
      <c r="F11" s="73"/>
      <c r="G11" s="101"/>
      <c r="H11" s="101"/>
      <c r="I11" s="101"/>
    </row>
    <row r="12" spans="2:9" ht="16.5" customHeight="1" x14ac:dyDescent="0.25">
      <c r="B12" s="102" t="s">
        <v>10</v>
      </c>
      <c r="C12" s="103"/>
      <c r="D12" s="103"/>
      <c r="E12" s="103"/>
      <c r="F12" s="104"/>
      <c r="G12" s="101" t="s">
        <v>121</v>
      </c>
      <c r="H12" s="101"/>
      <c r="I12" s="101"/>
    </row>
    <row r="13" spans="2:9" ht="16.5" customHeight="1" x14ac:dyDescent="0.25">
      <c r="B13" s="95" t="s">
        <v>101</v>
      </c>
      <c r="C13" s="95"/>
      <c r="D13" s="95"/>
      <c r="E13" s="95"/>
      <c r="F13" s="95"/>
      <c r="G13" s="95"/>
      <c r="H13" s="95"/>
      <c r="I13" s="95"/>
    </row>
    <row r="14" spans="2:9" ht="16.5" customHeight="1" x14ac:dyDescent="0.25">
      <c r="B14" s="74"/>
      <c r="C14" s="74"/>
      <c r="D14" s="74"/>
      <c r="E14" s="74"/>
      <c r="F14" s="75"/>
      <c r="G14" s="75"/>
      <c r="H14" s="75"/>
      <c r="I14" s="75"/>
    </row>
    <row r="15" spans="2:9" ht="15.75" customHeight="1" x14ac:dyDescent="0.25">
      <c r="B15" s="106" t="s">
        <v>102</v>
      </c>
      <c r="C15" s="106"/>
      <c r="D15" s="106"/>
      <c r="E15" s="106"/>
      <c r="F15" s="106"/>
      <c r="G15" s="106"/>
      <c r="H15" s="106"/>
      <c r="I15" s="106"/>
    </row>
    <row r="16" spans="2:9" ht="63.95" customHeight="1" x14ac:dyDescent="0.25">
      <c r="B16" s="72" t="s">
        <v>11</v>
      </c>
      <c r="C16" s="97" t="s">
        <v>8</v>
      </c>
      <c r="D16" s="98"/>
      <c r="E16" s="99"/>
      <c r="F16" s="72" t="s">
        <v>120</v>
      </c>
      <c r="G16" s="97" t="s">
        <v>9</v>
      </c>
      <c r="H16" s="98"/>
      <c r="I16" s="99"/>
    </row>
    <row r="17" spans="2:9" ht="15.75" customHeight="1" x14ac:dyDescent="0.25">
      <c r="B17" s="72">
        <v>1</v>
      </c>
      <c r="C17" s="97">
        <v>2</v>
      </c>
      <c r="D17" s="98"/>
      <c r="E17" s="99"/>
      <c r="F17" s="72">
        <v>3</v>
      </c>
      <c r="G17" s="97">
        <v>4</v>
      </c>
      <c r="H17" s="98"/>
      <c r="I17" s="99"/>
    </row>
    <row r="18" spans="2:9" x14ac:dyDescent="0.25">
      <c r="B18" s="73" t="s">
        <v>3</v>
      </c>
      <c r="C18" s="89"/>
      <c r="D18" s="90"/>
      <c r="E18" s="91"/>
      <c r="F18" s="73"/>
      <c r="G18" s="89"/>
      <c r="H18" s="90"/>
      <c r="I18" s="91"/>
    </row>
    <row r="19" spans="2:9" x14ac:dyDescent="0.25">
      <c r="B19" s="102" t="s">
        <v>10</v>
      </c>
      <c r="C19" s="103"/>
      <c r="D19" s="103"/>
      <c r="E19" s="103"/>
      <c r="F19" s="104"/>
      <c r="G19" s="89" t="s">
        <v>121</v>
      </c>
      <c r="H19" s="90"/>
      <c r="I19" s="91"/>
    </row>
    <row r="20" spans="2:9" x14ac:dyDescent="0.25">
      <c r="B20" s="113" t="s">
        <v>103</v>
      </c>
      <c r="C20" s="113"/>
      <c r="D20" s="113"/>
      <c r="E20" s="113"/>
      <c r="F20" s="113"/>
      <c r="G20" s="113"/>
      <c r="H20" s="113"/>
      <c r="I20" s="113"/>
    </row>
    <row r="21" spans="2:9" ht="15.75" customHeight="1" x14ac:dyDescent="0.25">
      <c r="B21" s="52"/>
      <c r="C21" s="52"/>
      <c r="D21" s="52"/>
      <c r="E21" s="52"/>
    </row>
    <row r="22" spans="2:9" ht="22.15" customHeight="1" x14ac:dyDescent="0.25">
      <c r="B22" s="110" t="s">
        <v>94</v>
      </c>
      <c r="C22" s="110"/>
      <c r="D22" s="110"/>
      <c r="E22" s="110"/>
      <c r="F22" s="110"/>
      <c r="G22" s="110"/>
      <c r="H22" s="110"/>
      <c r="I22" s="110"/>
    </row>
    <row r="23" spans="2:9" ht="21" customHeight="1" x14ac:dyDescent="0.25">
      <c r="B23" s="111" t="s">
        <v>11</v>
      </c>
      <c r="C23" s="111" t="s">
        <v>123</v>
      </c>
      <c r="D23" s="111" t="s">
        <v>12</v>
      </c>
      <c r="E23" s="107" t="s">
        <v>13</v>
      </c>
      <c r="F23" s="108"/>
      <c r="G23" s="108"/>
      <c r="H23" s="108"/>
      <c r="I23" s="109"/>
    </row>
    <row r="24" spans="2:9" ht="21" customHeight="1" x14ac:dyDescent="0.25">
      <c r="B24" s="112"/>
      <c r="C24" s="112"/>
      <c r="D24" s="112"/>
      <c r="E24" s="51" t="s">
        <v>114</v>
      </c>
      <c r="F24" s="51" t="s">
        <v>110</v>
      </c>
      <c r="G24" s="51" t="s">
        <v>111</v>
      </c>
      <c r="H24" s="51" t="s">
        <v>112</v>
      </c>
      <c r="I24" s="51" t="s">
        <v>113</v>
      </c>
    </row>
    <row r="25" spans="2:9" ht="16.5" customHeight="1" x14ac:dyDescent="0.25">
      <c r="B25" s="51">
        <v>1</v>
      </c>
      <c r="C25" s="51">
        <v>2</v>
      </c>
      <c r="D25" s="51">
        <v>3</v>
      </c>
      <c r="E25" s="51">
        <v>4</v>
      </c>
      <c r="F25" s="51">
        <v>5</v>
      </c>
      <c r="G25" s="51">
        <v>6</v>
      </c>
      <c r="H25" s="51">
        <v>7</v>
      </c>
      <c r="I25" s="51">
        <v>8</v>
      </c>
    </row>
    <row r="26" spans="2:9" ht="20.25" customHeight="1" x14ac:dyDescent="0.25">
      <c r="B26" s="30" t="s">
        <v>104</v>
      </c>
      <c r="C26" s="35" t="s">
        <v>98</v>
      </c>
      <c r="D26" s="53" t="s">
        <v>99</v>
      </c>
      <c r="E26" s="70">
        <f>[1]Певек!$M$117-[1]Певек!$M$110</f>
        <v>168413.80172234983</v>
      </c>
      <c r="F26" s="70">
        <f>[1]Певек!$Q$117-[1]Певек!$Q$110</f>
        <v>182587.80406203051</v>
      </c>
      <c r="G26" s="70">
        <f>[1]Певек!$S$117-[1]Певек!$S$110</f>
        <v>194682.66338414498</v>
      </c>
      <c r="H26" s="70">
        <f>[1]Певек!$U$117-[1]Певек!$U$110</f>
        <v>200004.60608337907</v>
      </c>
      <c r="I26" s="70">
        <f>[1]Певек!$W$117-[1]Певек!$W$110</f>
        <v>205873.91054412266</v>
      </c>
    </row>
  </sheetData>
  <mergeCells count="36">
    <mergeCell ref="B15:I15"/>
    <mergeCell ref="C16:E16"/>
    <mergeCell ref="G16:I16"/>
    <mergeCell ref="C5:E5"/>
    <mergeCell ref="G5:I5"/>
    <mergeCell ref="B6:F6"/>
    <mergeCell ref="G6:I6"/>
    <mergeCell ref="E23:I23"/>
    <mergeCell ref="B22:I22"/>
    <mergeCell ref="C23:C24"/>
    <mergeCell ref="D23:D24"/>
    <mergeCell ref="B23:B24"/>
    <mergeCell ref="C18:E18"/>
    <mergeCell ref="G18:I18"/>
    <mergeCell ref="C17:E17"/>
    <mergeCell ref="G17:I17"/>
    <mergeCell ref="B19:F19"/>
    <mergeCell ref="B20:I20"/>
    <mergeCell ref="G19:I19"/>
    <mergeCell ref="B1:I1"/>
    <mergeCell ref="B2:I2"/>
    <mergeCell ref="C3:E3"/>
    <mergeCell ref="G3:I3"/>
    <mergeCell ref="C4:E4"/>
    <mergeCell ref="G4:I4"/>
    <mergeCell ref="C11:E11"/>
    <mergeCell ref="G11:I11"/>
    <mergeCell ref="B12:F12"/>
    <mergeCell ref="G12:I12"/>
    <mergeCell ref="B13:I13"/>
    <mergeCell ref="B7:I7"/>
    <mergeCell ref="B8:I8"/>
    <mergeCell ref="C9:E9"/>
    <mergeCell ref="G9:I9"/>
    <mergeCell ref="C10:E10"/>
    <mergeCell ref="G10:I10"/>
  </mergeCells>
  <phoneticPr fontId="2" type="noConversion"/>
  <printOptions horizontalCentered="1"/>
  <pageMargins left="1.1811023622047245" right="0.39370078740157483" top="0.39370078740157483" bottom="0.39370078740157483" header="0.31496062992125984" footer="0.31496062992125984"/>
  <pageSetup paperSize="9" scale="70" orientation="portrait" blackAndWhite="1" r:id="rId1"/>
  <headerFooter alignWithMargins="0"/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V28"/>
  <sheetViews>
    <sheetView zoomScale="70" zoomScaleNormal="70" workbookViewId="0">
      <pane xSplit="2" ySplit="5" topLeftCell="C12" activePane="bottomRight" state="frozen"/>
      <selection activeCell="B27" sqref="B27"/>
      <selection pane="topRight" activeCell="B27" sqref="B27"/>
      <selection pane="bottomLeft" activeCell="B27" sqref="B27"/>
      <selection pane="bottomRight" activeCell="J22" sqref="J22:K22"/>
    </sheetView>
  </sheetViews>
  <sheetFormatPr defaultRowHeight="15.75" x14ac:dyDescent="0.25"/>
  <cols>
    <col min="1" max="1" width="6" style="54" customWidth="1"/>
    <col min="2" max="2" width="65.28515625" style="54" customWidth="1"/>
    <col min="3" max="3" width="11.42578125" style="54" customWidth="1"/>
    <col min="4" max="8" width="11.5703125" style="54" customWidth="1"/>
    <col min="9" max="16384" width="9.140625" style="54"/>
  </cols>
  <sheetData>
    <row r="1" spans="1:22" ht="37.5" customHeight="1" x14ac:dyDescent="0.25">
      <c r="A1" s="114" t="s">
        <v>124</v>
      </c>
      <c r="B1" s="114"/>
      <c r="C1" s="114"/>
      <c r="D1" s="114"/>
      <c r="E1" s="114"/>
      <c r="F1" s="114"/>
      <c r="G1" s="114"/>
      <c r="H1" s="114"/>
    </row>
    <row r="2" spans="1:22" ht="21.75" customHeight="1" x14ac:dyDescent="0.25">
      <c r="A2" s="118" t="s">
        <v>95</v>
      </c>
      <c r="B2" s="118" t="s">
        <v>1</v>
      </c>
      <c r="C2" s="118" t="s">
        <v>12</v>
      </c>
      <c r="D2" s="115" t="s">
        <v>105</v>
      </c>
      <c r="E2" s="116"/>
      <c r="F2" s="116"/>
      <c r="G2" s="116"/>
      <c r="H2" s="117"/>
    </row>
    <row r="3" spans="1:22" ht="21.75" customHeight="1" x14ac:dyDescent="0.25">
      <c r="A3" s="119"/>
      <c r="B3" s="119"/>
      <c r="C3" s="119"/>
      <c r="D3" s="115" t="s">
        <v>97</v>
      </c>
      <c r="E3" s="116"/>
      <c r="F3" s="116"/>
      <c r="G3" s="116"/>
      <c r="H3" s="117"/>
    </row>
    <row r="4" spans="1:22" ht="21.75" customHeight="1" x14ac:dyDescent="0.25">
      <c r="A4" s="119"/>
      <c r="B4" s="119"/>
      <c r="C4" s="119"/>
      <c r="D4" s="51" t="s">
        <v>114</v>
      </c>
      <c r="E4" s="51" t="s">
        <v>110</v>
      </c>
      <c r="F4" s="51" t="s">
        <v>111</v>
      </c>
      <c r="G4" s="51" t="s">
        <v>112</v>
      </c>
      <c r="H4" s="51" t="s">
        <v>113</v>
      </c>
    </row>
    <row r="5" spans="1:22" ht="15.75" customHeight="1" x14ac:dyDescent="0.25">
      <c r="A5" s="55">
        <v>1</v>
      </c>
      <c r="B5" s="56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</row>
    <row r="6" spans="1:22" x14ac:dyDescent="0.25">
      <c r="A6" s="57" t="s">
        <v>26</v>
      </c>
      <c r="B6" s="58" t="s">
        <v>14</v>
      </c>
      <c r="C6" s="55"/>
      <c r="D6" s="59"/>
      <c r="E6" s="59"/>
      <c r="F6" s="59"/>
      <c r="G6" s="59"/>
      <c r="H6" s="59"/>
    </row>
    <row r="7" spans="1:22" ht="63.75" customHeight="1" x14ac:dyDescent="0.25">
      <c r="A7" s="60" t="s">
        <v>28</v>
      </c>
      <c r="B7" s="61" t="s">
        <v>23</v>
      </c>
      <c r="C7" s="55" t="s">
        <v>2</v>
      </c>
      <c r="D7" s="59">
        <f>IF(ISERR(D8/D9*100),"0,00",D8/D9*100)</f>
        <v>0</v>
      </c>
      <c r="E7" s="59">
        <f>IF(ISERR(E8/E9*100),"0,00",E8/E9*100)</f>
        <v>0</v>
      </c>
      <c r="F7" s="59">
        <f>IF(ISERR(F8/F9*100),"0,00",F8/F9*100)</f>
        <v>0</v>
      </c>
      <c r="G7" s="59">
        <f>IF(ISERR(G8/G9*100),"0,00",G8/G9*100)</f>
        <v>0</v>
      </c>
      <c r="H7" s="59">
        <f>IF(ISERR(H8/H9*100),"0,00",H8/H9*100)</f>
        <v>0</v>
      </c>
    </row>
    <row r="8" spans="1:22" ht="67.5" customHeight="1" x14ac:dyDescent="0.25">
      <c r="A8" s="62" t="s">
        <v>15</v>
      </c>
      <c r="B8" s="61" t="s">
        <v>25</v>
      </c>
      <c r="C8" s="55" t="s">
        <v>27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</row>
    <row r="9" spans="1:22" ht="17.25" customHeight="1" x14ac:dyDescent="0.25">
      <c r="A9" s="62" t="s">
        <v>16</v>
      </c>
      <c r="B9" s="61" t="s">
        <v>24</v>
      </c>
      <c r="C9" s="55" t="s">
        <v>27</v>
      </c>
      <c r="D9" s="38">
        <v>98</v>
      </c>
      <c r="E9" s="38">
        <v>98</v>
      </c>
      <c r="F9" s="38">
        <v>98</v>
      </c>
      <c r="G9" s="38">
        <v>98</v>
      </c>
      <c r="H9" s="38">
        <v>98</v>
      </c>
    </row>
    <row r="10" spans="1:22" ht="16.5" customHeight="1" x14ac:dyDescent="0.25">
      <c r="A10" s="63" t="s">
        <v>33</v>
      </c>
      <c r="B10" s="58" t="s">
        <v>17</v>
      </c>
      <c r="C10" s="55"/>
      <c r="D10" s="64"/>
      <c r="E10" s="64"/>
      <c r="F10" s="64"/>
      <c r="G10" s="64"/>
      <c r="H10" s="64"/>
    </row>
    <row r="11" spans="1:22" ht="33" customHeight="1" x14ac:dyDescent="0.25">
      <c r="A11" s="55">
        <v>1</v>
      </c>
      <c r="B11" s="61" t="s">
        <v>30</v>
      </c>
      <c r="C11" s="55" t="s">
        <v>19</v>
      </c>
      <c r="D11" s="59">
        <f>D12/D13</f>
        <v>0</v>
      </c>
      <c r="E11" s="59">
        <f>E12/E13</f>
        <v>0</v>
      </c>
      <c r="F11" s="59">
        <f>F12/F13</f>
        <v>0</v>
      </c>
      <c r="G11" s="59">
        <f>G12/G13</f>
        <v>0</v>
      </c>
      <c r="H11" s="59">
        <f>H12/H13</f>
        <v>0</v>
      </c>
    </row>
    <row r="12" spans="1:22" ht="176.25" customHeight="1" x14ac:dyDescent="0.25">
      <c r="A12" s="62" t="s">
        <v>15</v>
      </c>
      <c r="B12" s="61" t="s">
        <v>31</v>
      </c>
      <c r="C12" s="55" t="s">
        <v>27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</row>
    <row r="13" spans="1:22" ht="18.75" customHeight="1" x14ac:dyDescent="0.25">
      <c r="A13" s="62" t="s">
        <v>16</v>
      </c>
      <c r="B13" s="61" t="s">
        <v>32</v>
      </c>
      <c r="C13" s="55" t="s">
        <v>34</v>
      </c>
      <c r="D13" s="44">
        <v>11.44</v>
      </c>
      <c r="E13" s="44">
        <v>11.44</v>
      </c>
      <c r="F13" s="44">
        <v>11.44</v>
      </c>
      <c r="G13" s="44">
        <v>11.44</v>
      </c>
      <c r="H13" s="44">
        <v>11.44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</row>
    <row r="14" spans="1:22" ht="33" customHeight="1" x14ac:dyDescent="0.25">
      <c r="A14" s="63" t="s">
        <v>42</v>
      </c>
      <c r="B14" s="58" t="s">
        <v>106</v>
      </c>
      <c r="C14" s="55"/>
      <c r="D14" s="59"/>
      <c r="E14" s="59"/>
      <c r="F14" s="59"/>
      <c r="G14" s="59"/>
      <c r="H14" s="59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</row>
    <row r="15" spans="1:22" ht="51" customHeight="1" x14ac:dyDescent="0.25">
      <c r="A15" s="55">
        <v>1</v>
      </c>
      <c r="B15" s="61" t="s">
        <v>22</v>
      </c>
      <c r="C15" s="55" t="s">
        <v>2</v>
      </c>
      <c r="D15" s="59">
        <f>IF(ISERR(D17/D16*100),"0,00",D17/D16*100)</f>
        <v>8</v>
      </c>
      <c r="E15" s="59">
        <f>IF(ISERR(E17/E16*100),"0,00",E17/E16*100)</f>
        <v>8</v>
      </c>
      <c r="F15" s="59">
        <f>IF(ISERR(F17/F16*100),"0,00",F17/F16*100)</f>
        <v>8</v>
      </c>
      <c r="G15" s="59">
        <f>IF(ISERR(G17/G16*100),"0,00",G17/G16*100)</f>
        <v>8</v>
      </c>
      <c r="H15" s="59">
        <f>IF(ISERR(H17/H16*100),"0,00",H17/H16*100)</f>
        <v>8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</row>
    <row r="16" spans="1:22" ht="20.25" customHeight="1" x14ac:dyDescent="0.25">
      <c r="A16" s="62" t="s">
        <v>15</v>
      </c>
      <c r="B16" s="65" t="s">
        <v>35</v>
      </c>
      <c r="C16" s="55" t="s">
        <v>40</v>
      </c>
      <c r="D16" s="66">
        <f>'раздел 2'!F12/1000</f>
        <v>312.59636501103319</v>
      </c>
      <c r="E16" s="66">
        <f t="shared" ref="E16:H17" si="0">D16</f>
        <v>312.59636501103319</v>
      </c>
      <c r="F16" s="66">
        <f t="shared" si="0"/>
        <v>312.59636501103319</v>
      </c>
      <c r="G16" s="66">
        <f t="shared" si="0"/>
        <v>312.59636501103319</v>
      </c>
      <c r="H16" s="66">
        <f t="shared" si="0"/>
        <v>312.59636501103319</v>
      </c>
    </row>
    <row r="17" spans="1:9" ht="31.5" customHeight="1" x14ac:dyDescent="0.25">
      <c r="A17" s="62" t="s">
        <v>16</v>
      </c>
      <c r="B17" s="65" t="s">
        <v>36</v>
      </c>
      <c r="C17" s="55" t="s">
        <v>40</v>
      </c>
      <c r="D17" s="66">
        <f>'раздел 2'!F13/1000</f>
        <v>25.007709200882655</v>
      </c>
      <c r="E17" s="66">
        <f t="shared" si="0"/>
        <v>25.007709200882655</v>
      </c>
      <c r="F17" s="66">
        <f t="shared" si="0"/>
        <v>25.007709200882655</v>
      </c>
      <c r="G17" s="66">
        <f t="shared" si="0"/>
        <v>25.007709200882655</v>
      </c>
      <c r="H17" s="66">
        <f t="shared" si="0"/>
        <v>25.007709200882655</v>
      </c>
    </row>
    <row r="18" spans="1:9" ht="49.5" customHeight="1" x14ac:dyDescent="0.25">
      <c r="A18" s="55">
        <v>2</v>
      </c>
      <c r="B18" s="61" t="s">
        <v>37</v>
      </c>
      <c r="C18" s="55" t="s">
        <v>21</v>
      </c>
      <c r="D18" s="66">
        <f>IF(ISERR(D19/D20),"0,00",D19/D20)</f>
        <v>0.59013802029812112</v>
      </c>
      <c r="E18" s="66">
        <f>IF(ISERR(E19/E20),"0,00",E19/E20)</f>
        <v>0.59013802029812112</v>
      </c>
      <c r="F18" s="66">
        <f>IF(ISERR(F19/F20),"0,00",F19/F20)</f>
        <v>0.59013802029812112</v>
      </c>
      <c r="G18" s="66">
        <f>IF(ISERR(G19/G20),"0,00",G19/G20)</f>
        <v>0.59013802029812112</v>
      </c>
      <c r="H18" s="66">
        <f>IF(ISERR(H19/H20),"0,00",H19/H20)</f>
        <v>0.59013802029812112</v>
      </c>
    </row>
    <row r="19" spans="1:9" ht="31.5" x14ac:dyDescent="0.25">
      <c r="A19" s="62" t="s">
        <v>18</v>
      </c>
      <c r="B19" s="61" t="s">
        <v>38</v>
      </c>
      <c r="C19" s="67" t="s">
        <v>41</v>
      </c>
      <c r="D19" s="76">
        <f>[5]вспомогат!$P$28</f>
        <v>184.47499999999999</v>
      </c>
      <c r="E19" s="76">
        <f t="shared" ref="E19:H20" si="1">D19</f>
        <v>184.47499999999999</v>
      </c>
      <c r="F19" s="76">
        <f t="shared" si="1"/>
        <v>184.47499999999999</v>
      </c>
      <c r="G19" s="76">
        <f t="shared" si="1"/>
        <v>184.47499999999999</v>
      </c>
      <c r="H19" s="76">
        <f t="shared" si="1"/>
        <v>184.47499999999999</v>
      </c>
      <c r="I19" s="68"/>
    </row>
    <row r="20" spans="1:9" ht="21" customHeight="1" x14ac:dyDescent="0.25">
      <c r="A20" s="62" t="s">
        <v>29</v>
      </c>
      <c r="B20" s="61" t="s">
        <v>39</v>
      </c>
      <c r="C20" s="55" t="s">
        <v>40</v>
      </c>
      <c r="D20" s="66">
        <f>[5]Певек!$M$17/1000</f>
        <v>312.59636501103319</v>
      </c>
      <c r="E20" s="66">
        <f t="shared" si="1"/>
        <v>312.59636501103319</v>
      </c>
      <c r="F20" s="66">
        <f t="shared" si="1"/>
        <v>312.59636501103319</v>
      </c>
      <c r="G20" s="66">
        <f t="shared" si="1"/>
        <v>312.59636501103319</v>
      </c>
      <c r="H20" s="66">
        <f t="shared" si="1"/>
        <v>312.59636501103319</v>
      </c>
    </row>
    <row r="21" spans="1:9" ht="32.25" customHeight="1" x14ac:dyDescent="0.25"/>
    <row r="23" spans="1:9" ht="32.25" customHeight="1" x14ac:dyDescent="0.25"/>
    <row r="24" spans="1:9" ht="32.25" customHeight="1" x14ac:dyDescent="0.25"/>
    <row r="25" spans="1:9" ht="50.25" customHeight="1" x14ac:dyDescent="0.25"/>
    <row r="26" spans="1:9" ht="32.25" customHeight="1" x14ac:dyDescent="0.25"/>
    <row r="27" spans="1:9" ht="19.5" customHeight="1" x14ac:dyDescent="0.25"/>
    <row r="28" spans="1:9" ht="16.5" customHeight="1" x14ac:dyDescent="0.25"/>
  </sheetData>
  <mergeCells count="6">
    <mergeCell ref="A1:H1"/>
    <mergeCell ref="D2:H2"/>
    <mergeCell ref="D3:H3"/>
    <mergeCell ref="C2:C4"/>
    <mergeCell ref="B2:B4"/>
    <mergeCell ref="A2:A4"/>
  </mergeCells>
  <phoneticPr fontId="2" type="noConversion"/>
  <printOptions horizontalCentered="1"/>
  <pageMargins left="1.1811023622047245" right="0.39370078740157483" top="0.39370078740157483" bottom="0.39370078740157483" header="0" footer="0"/>
  <pageSetup paperSize="9" scale="62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раздел 1</vt:lpstr>
      <vt:lpstr>раздел 2</vt:lpstr>
      <vt:lpstr>раздел 3,4</vt:lpstr>
      <vt:lpstr>раздел 5</vt:lpstr>
      <vt:lpstr>'раздел 2'!Заголовки_для_печати</vt:lpstr>
      <vt:lpstr>'раздел 3,4'!Заголовки_для_печати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2022-10-13T21:38:46Z</cp:lastPrinted>
  <dcterms:created xsi:type="dcterms:W3CDTF">1996-10-08T23:32:33Z</dcterms:created>
  <dcterms:modified xsi:type="dcterms:W3CDTF">2024-02-13T22:40:54Z</dcterms:modified>
</cp:coreProperties>
</file>