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435" yWindow="7320" windowWidth="17400" windowHeight="618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Лист1!$B$4:$J$150</definedName>
    <definedName name="_xlnm.Print_Titles" localSheetId="0">Лист1!$4:$7</definedName>
    <definedName name="_xlnm.Print_Area" localSheetId="0">Лист1!$A$1:$V$150</definedName>
  </definedNames>
  <calcPr calcId="125725"/>
</workbook>
</file>

<file path=xl/calcChain.xml><?xml version="1.0" encoding="utf-8"?>
<calcChain xmlns="http://schemas.openxmlformats.org/spreadsheetml/2006/main">
  <c r="Q48" i="1"/>
  <c r="Q14" l="1"/>
  <c r="I83"/>
  <c r="I126"/>
  <c r="I124"/>
  <c r="S153"/>
  <c r="U95"/>
  <c r="R84" l="1"/>
  <c r="U118"/>
  <c r="U15"/>
  <c r="U43"/>
  <c r="U26"/>
  <c r="P116"/>
  <c r="Q116"/>
  <c r="I142"/>
  <c r="G148"/>
  <c r="I150"/>
  <c r="I144"/>
  <c r="I145"/>
  <c r="I149"/>
  <c r="I143"/>
  <c r="I141"/>
  <c r="Q139"/>
  <c r="Q138"/>
  <c r="Q137"/>
  <c r="Q136"/>
  <c r="H137"/>
  <c r="H138"/>
  <c r="H139"/>
  <c r="H136"/>
  <c r="I130"/>
  <c r="I131"/>
  <c r="I132"/>
  <c r="I133"/>
  <c r="I134"/>
  <c r="I135"/>
  <c r="I129"/>
  <c r="I118"/>
  <c r="I116"/>
  <c r="H116"/>
  <c r="I111"/>
  <c r="S108"/>
  <c r="Q108"/>
  <c r="Q109"/>
  <c r="O108"/>
  <c r="K108"/>
  <c r="I108"/>
  <c r="G108" s="1"/>
  <c r="I109"/>
  <c r="I107"/>
  <c r="I105"/>
  <c r="Q102"/>
  <c r="O102" s="1"/>
  <c r="O101"/>
  <c r="I102"/>
  <c r="G102" s="1"/>
  <c r="I101"/>
  <c r="S102"/>
  <c r="S101"/>
  <c r="K102"/>
  <c r="K101"/>
  <c r="G101"/>
  <c r="Q99"/>
  <c r="I99"/>
  <c r="I95"/>
  <c r="Q93"/>
  <c r="Q92"/>
  <c r="I93"/>
  <c r="I92"/>
  <c r="Q87"/>
  <c r="Q88"/>
  <c r="Q89"/>
  <c r="Q90"/>
  <c r="Q86"/>
  <c r="I87"/>
  <c r="I88"/>
  <c r="I89"/>
  <c r="I90"/>
  <c r="I86"/>
  <c r="I81"/>
  <c r="Q79"/>
  <c r="I79"/>
  <c r="Q72"/>
  <c r="I72"/>
  <c r="I71"/>
  <c r="I70" s="1"/>
  <c r="I58"/>
  <c r="H58"/>
  <c r="Q55"/>
  <c r="P54"/>
  <c r="I54"/>
  <c r="H54"/>
  <c r="I52"/>
  <c r="I49"/>
  <c r="I50"/>
  <c r="I48"/>
  <c r="I42"/>
  <c r="I43"/>
  <c r="I41"/>
  <c r="Q39"/>
  <c r="O39" s="1"/>
  <c r="I39"/>
  <c r="I36"/>
  <c r="I35" s="1"/>
  <c r="P29"/>
  <c r="Q30"/>
  <c r="O30" s="1"/>
  <c r="S30"/>
  <c r="I29"/>
  <c r="K30"/>
  <c r="I30"/>
  <c r="I31"/>
  <c r="H27"/>
  <c r="Q18"/>
  <c r="I19"/>
  <c r="I20"/>
  <c r="I21"/>
  <c r="G21" s="1"/>
  <c r="I22"/>
  <c r="I23"/>
  <c r="I24"/>
  <c r="I25"/>
  <c r="I26"/>
  <c r="I27"/>
  <c r="I18"/>
  <c r="Q11"/>
  <c r="V10"/>
  <c r="U10"/>
  <c r="T10"/>
  <c r="R10"/>
  <c r="N10"/>
  <c r="M10"/>
  <c r="L10"/>
  <c r="J10"/>
  <c r="I10"/>
  <c r="H128"/>
  <c r="V125"/>
  <c r="U125"/>
  <c r="T125"/>
  <c r="R125"/>
  <c r="P125"/>
  <c r="N125"/>
  <c r="M125"/>
  <c r="L125"/>
  <c r="J125"/>
  <c r="I125"/>
  <c r="H125"/>
  <c r="V123"/>
  <c r="U123"/>
  <c r="T123"/>
  <c r="R123"/>
  <c r="P123"/>
  <c r="N123"/>
  <c r="M123"/>
  <c r="L123"/>
  <c r="J123"/>
  <c r="I123"/>
  <c r="H123"/>
  <c r="H120"/>
  <c r="V120"/>
  <c r="U120"/>
  <c r="T120"/>
  <c r="R120"/>
  <c r="P120"/>
  <c r="N120"/>
  <c r="M120"/>
  <c r="L120"/>
  <c r="J120"/>
  <c r="I120"/>
  <c r="S126"/>
  <c r="Q126"/>
  <c r="O126" s="1"/>
  <c r="K126"/>
  <c r="G126"/>
  <c r="S124"/>
  <c r="Q124"/>
  <c r="O124" s="1"/>
  <c r="K124"/>
  <c r="G124"/>
  <c r="H110"/>
  <c r="V106"/>
  <c r="U106"/>
  <c r="T106"/>
  <c r="R106"/>
  <c r="N106"/>
  <c r="M106"/>
  <c r="L106"/>
  <c r="J106"/>
  <c r="I106"/>
  <c r="H106"/>
  <c r="V98"/>
  <c r="U98"/>
  <c r="T98"/>
  <c r="R98"/>
  <c r="Q98"/>
  <c r="P98"/>
  <c r="N98"/>
  <c r="M98"/>
  <c r="L98"/>
  <c r="J98"/>
  <c r="I98"/>
  <c r="V100"/>
  <c r="U100"/>
  <c r="T100"/>
  <c r="R100"/>
  <c r="Q100"/>
  <c r="P100"/>
  <c r="N100"/>
  <c r="M100"/>
  <c r="L100"/>
  <c r="J100"/>
  <c r="I100"/>
  <c r="H100"/>
  <c r="S99"/>
  <c r="O99"/>
  <c r="K99"/>
  <c r="V70"/>
  <c r="U70"/>
  <c r="T70"/>
  <c r="R70"/>
  <c r="P70"/>
  <c r="N70"/>
  <c r="M70"/>
  <c r="L70"/>
  <c r="J70"/>
  <c r="H70"/>
  <c r="S55"/>
  <c r="O55"/>
  <c r="K55"/>
  <c r="G55"/>
  <c r="S39"/>
  <c r="H38"/>
  <c r="V35"/>
  <c r="U35"/>
  <c r="T35"/>
  <c r="R35"/>
  <c r="N35"/>
  <c r="M35"/>
  <c r="L35"/>
  <c r="J35"/>
  <c r="H35"/>
  <c r="V28"/>
  <c r="U28"/>
  <c r="T28"/>
  <c r="R28"/>
  <c r="N28"/>
  <c r="M28"/>
  <c r="L28"/>
  <c r="J28"/>
  <c r="T17"/>
  <c r="S20"/>
  <c r="S21"/>
  <c r="S22"/>
  <c r="S23"/>
  <c r="Q20"/>
  <c r="O20" s="1"/>
  <c r="Q21"/>
  <c r="O21" s="1"/>
  <c r="Q22"/>
  <c r="O22" s="1"/>
  <c r="Q23"/>
  <c r="K20"/>
  <c r="K21"/>
  <c r="K22"/>
  <c r="K23"/>
  <c r="G20"/>
  <c r="G22"/>
  <c r="G23"/>
  <c r="G129"/>
  <c r="G130"/>
  <c r="G131"/>
  <c r="G135"/>
  <c r="W102" l="1"/>
  <c r="W101"/>
  <c r="I119"/>
  <c r="I28"/>
  <c r="W99"/>
  <c r="W20"/>
  <c r="W21"/>
  <c r="G30"/>
  <c r="W22"/>
  <c r="G27"/>
  <c r="L119"/>
  <c r="H119"/>
  <c r="G125"/>
  <c r="K125"/>
  <c r="V119"/>
  <c r="S125"/>
  <c r="Q123"/>
  <c r="Q125"/>
  <c r="O125" s="1"/>
  <c r="J119"/>
  <c r="P119"/>
  <c r="N119"/>
  <c r="T119"/>
  <c r="R119"/>
  <c r="G100"/>
  <c r="S100"/>
  <c r="K100"/>
  <c r="K98"/>
  <c r="S98"/>
  <c r="O100"/>
  <c r="O98"/>
  <c r="G96"/>
  <c r="W100" l="1"/>
  <c r="W98"/>
  <c r="M94"/>
  <c r="Q96"/>
  <c r="O96" s="1"/>
  <c r="S96"/>
  <c r="K96"/>
  <c r="W96" l="1"/>
  <c r="S118"/>
  <c r="Q118"/>
  <c r="O118" s="1"/>
  <c r="K118"/>
  <c r="S116"/>
  <c r="O116"/>
  <c r="K116"/>
  <c r="S122"/>
  <c r="O122"/>
  <c r="K122"/>
  <c r="G122"/>
  <c r="T128"/>
  <c r="Q31"/>
  <c r="P31"/>
  <c r="K148"/>
  <c r="Q132"/>
  <c r="Q133"/>
  <c r="Q134"/>
  <c r="Q135"/>
  <c r="Q83"/>
  <c r="G42"/>
  <c r="G43"/>
  <c r="G11"/>
  <c r="Q36"/>
  <c r="Q35" s="1"/>
  <c r="P36"/>
  <c r="P35" s="1"/>
  <c r="G12"/>
  <c r="K147"/>
  <c r="Q43"/>
  <c r="T142"/>
  <c r="Q144"/>
  <c r="Q145"/>
  <c r="Q149"/>
  <c r="Q95"/>
  <c r="S81"/>
  <c r="Q77"/>
  <c r="W122" l="1"/>
  <c r="Q105" l="1"/>
  <c r="Q50"/>
  <c r="O34"/>
  <c r="S34"/>
  <c r="K34"/>
  <c r="G34"/>
  <c r="Q26"/>
  <c r="O26" s="1"/>
  <c r="S132"/>
  <c r="S133"/>
  <c r="O132"/>
  <c r="K132"/>
  <c r="G132" s="1"/>
  <c r="I117"/>
  <c r="S107"/>
  <c r="L85"/>
  <c r="K88"/>
  <c r="K83"/>
  <c r="S83"/>
  <c r="O83"/>
  <c r="V80"/>
  <c r="U80"/>
  <c r="T80"/>
  <c r="R80"/>
  <c r="P80"/>
  <c r="N80"/>
  <c r="M80"/>
  <c r="L80"/>
  <c r="J80"/>
  <c r="I80"/>
  <c r="H80"/>
  <c r="G83"/>
  <c r="K54"/>
  <c r="G54"/>
  <c r="H53"/>
  <c r="K46"/>
  <c r="Q46"/>
  <c r="O46" s="1"/>
  <c r="S46"/>
  <c r="T44"/>
  <c r="V44"/>
  <c r="U44"/>
  <c r="R44"/>
  <c r="P44"/>
  <c r="N44"/>
  <c r="M44"/>
  <c r="L44"/>
  <c r="I44"/>
  <c r="J44"/>
  <c r="H44"/>
  <c r="G46"/>
  <c r="S26"/>
  <c r="K26"/>
  <c r="G26"/>
  <c r="Q150"/>
  <c r="Q141"/>
  <c r="L53"/>
  <c r="S52"/>
  <c r="Q52"/>
  <c r="O52" s="1"/>
  <c r="K52"/>
  <c r="G52"/>
  <c r="V51"/>
  <c r="U51"/>
  <c r="T51"/>
  <c r="R51"/>
  <c r="P51"/>
  <c r="N51"/>
  <c r="M51"/>
  <c r="L51"/>
  <c r="J51"/>
  <c r="I51"/>
  <c r="H51"/>
  <c r="S50"/>
  <c r="S48"/>
  <c r="Q29"/>
  <c r="P23"/>
  <c r="O23" s="1"/>
  <c r="Q19"/>
  <c r="Q13"/>
  <c r="Q15"/>
  <c r="Q12"/>
  <c r="P107"/>
  <c r="P106" s="1"/>
  <c r="Q107"/>
  <c r="Q106" s="1"/>
  <c r="Q28" l="1"/>
  <c r="O29"/>
  <c r="W34"/>
  <c r="W46"/>
  <c r="W26"/>
  <c r="G80"/>
  <c r="W132"/>
  <c r="W83"/>
  <c r="Q51"/>
  <c r="O51" s="1"/>
  <c r="W52"/>
  <c r="K51"/>
  <c r="S51"/>
  <c r="G51"/>
  <c r="Q82"/>
  <c r="Q25"/>
  <c r="Q56"/>
  <c r="P56"/>
  <c r="W51" l="1"/>
  <c r="L128"/>
  <c r="M128"/>
  <c r="O82"/>
  <c r="S82"/>
  <c r="S93"/>
  <c r="Q81"/>
  <c r="Q80" s="1"/>
  <c r="K82"/>
  <c r="G82"/>
  <c r="Q58"/>
  <c r="Q57" s="1"/>
  <c r="O31"/>
  <c r="U128"/>
  <c r="Q147"/>
  <c r="V110"/>
  <c r="U110"/>
  <c r="T110"/>
  <c r="R110"/>
  <c r="P110"/>
  <c r="N110"/>
  <c r="M110"/>
  <c r="L110"/>
  <c r="I110"/>
  <c r="J110"/>
  <c r="K111"/>
  <c r="G111"/>
  <c r="O111"/>
  <c r="S111"/>
  <c r="O107"/>
  <c r="K107"/>
  <c r="G107"/>
  <c r="S97"/>
  <c r="V94"/>
  <c r="U94"/>
  <c r="T94"/>
  <c r="R94"/>
  <c r="P94"/>
  <c r="N94"/>
  <c r="L94"/>
  <c r="K97"/>
  <c r="I94"/>
  <c r="J94"/>
  <c r="H94"/>
  <c r="G97"/>
  <c r="K93"/>
  <c r="G93"/>
  <c r="O89"/>
  <c r="S89"/>
  <c r="K89"/>
  <c r="G89"/>
  <c r="V57"/>
  <c r="U57"/>
  <c r="T57"/>
  <c r="R57"/>
  <c r="P57"/>
  <c r="N57"/>
  <c r="L57"/>
  <c r="M57"/>
  <c r="I57"/>
  <c r="J57"/>
  <c r="H57"/>
  <c r="V40"/>
  <c r="U40"/>
  <c r="T40"/>
  <c r="R40"/>
  <c r="P40"/>
  <c r="N40"/>
  <c r="M40"/>
  <c r="L40"/>
  <c r="I40"/>
  <c r="J40"/>
  <c r="H40"/>
  <c r="S43"/>
  <c r="O43"/>
  <c r="K43"/>
  <c r="Q42"/>
  <c r="S37"/>
  <c r="O37"/>
  <c r="K37"/>
  <c r="G37"/>
  <c r="S31"/>
  <c r="S32"/>
  <c r="S33"/>
  <c r="O33"/>
  <c r="G31"/>
  <c r="G32"/>
  <c r="K31"/>
  <c r="K32"/>
  <c r="O32"/>
  <c r="S29"/>
  <c r="K29"/>
  <c r="K33"/>
  <c r="G33"/>
  <c r="Q27"/>
  <c r="P25"/>
  <c r="O25" s="1"/>
  <c r="P27"/>
  <c r="P24"/>
  <c r="Q24"/>
  <c r="Q16"/>
  <c r="Q10" s="1"/>
  <c r="P12"/>
  <c r="P13"/>
  <c r="O13" s="1"/>
  <c r="P14"/>
  <c r="P15"/>
  <c r="O15" s="1"/>
  <c r="P16"/>
  <c r="P11"/>
  <c r="S25"/>
  <c r="K25"/>
  <c r="G25"/>
  <c r="H10"/>
  <c r="S16"/>
  <c r="K16"/>
  <c r="G16"/>
  <c r="H17"/>
  <c r="I17"/>
  <c r="J17"/>
  <c r="L17"/>
  <c r="M17"/>
  <c r="N17"/>
  <c r="R17"/>
  <c r="U17"/>
  <c r="V17"/>
  <c r="S13"/>
  <c r="S14"/>
  <c r="S15"/>
  <c r="K13"/>
  <c r="K14"/>
  <c r="K15"/>
  <c r="G13"/>
  <c r="G14"/>
  <c r="G15"/>
  <c r="S12"/>
  <c r="K12"/>
  <c r="P10" l="1"/>
  <c r="P28"/>
  <c r="K94"/>
  <c r="O57"/>
  <c r="W25"/>
  <c r="W111"/>
  <c r="W107"/>
  <c r="K57"/>
  <c r="W43"/>
  <c r="W32"/>
  <c r="G10"/>
  <c r="W15"/>
  <c r="W33"/>
  <c r="W13"/>
  <c r="W37"/>
  <c r="W89"/>
  <c r="W31"/>
  <c r="O97"/>
  <c r="W97" s="1"/>
  <c r="O93"/>
  <c r="W93" s="1"/>
  <c r="W82"/>
  <c r="W60"/>
  <c r="S57"/>
  <c r="O48"/>
  <c r="S10"/>
  <c r="O16"/>
  <c r="W16" s="1"/>
  <c r="O14"/>
  <c r="W14" s="1"/>
  <c r="O12"/>
  <c r="W12" s="1"/>
  <c r="K10"/>
  <c r="S17"/>
  <c r="K17"/>
  <c r="G17"/>
  <c r="W29" l="1"/>
  <c r="W57"/>
  <c r="O10"/>
  <c r="W10" s="1"/>
  <c r="S146"/>
  <c r="Q120"/>
  <c r="T91"/>
  <c r="T85"/>
  <c r="P18"/>
  <c r="U142"/>
  <c r="V128"/>
  <c r="R128"/>
  <c r="N128"/>
  <c r="K128" s="1"/>
  <c r="J128"/>
  <c r="S141"/>
  <c r="O141"/>
  <c r="K141"/>
  <c r="G141"/>
  <c r="O81"/>
  <c r="K81"/>
  <c r="G81"/>
  <c r="S56"/>
  <c r="O56"/>
  <c r="K56"/>
  <c r="V53"/>
  <c r="T53"/>
  <c r="R53"/>
  <c r="P53"/>
  <c r="M53"/>
  <c r="N53"/>
  <c r="I53"/>
  <c r="J53"/>
  <c r="G56"/>
  <c r="T84" l="1"/>
  <c r="W56"/>
  <c r="W125"/>
  <c r="W126"/>
  <c r="W81"/>
  <c r="W141"/>
  <c r="K80"/>
  <c r="O80"/>
  <c r="S80"/>
  <c r="P17"/>
  <c r="T127"/>
  <c r="G53"/>
  <c r="G121"/>
  <c r="W124" l="1"/>
  <c r="W80"/>
  <c r="Q146"/>
  <c r="L142"/>
  <c r="H142"/>
  <c r="H91" l="1"/>
  <c r="S121"/>
  <c r="O121"/>
  <c r="K121"/>
  <c r="V117"/>
  <c r="U117"/>
  <c r="T117"/>
  <c r="R117"/>
  <c r="Q117"/>
  <c r="P117"/>
  <c r="N117"/>
  <c r="M117"/>
  <c r="L117"/>
  <c r="N115"/>
  <c r="M115"/>
  <c r="L115"/>
  <c r="Q45"/>
  <c r="Q44" s="1"/>
  <c r="O44" s="1"/>
  <c r="S45"/>
  <c r="S147"/>
  <c r="O147"/>
  <c r="G147"/>
  <c r="Q148"/>
  <c r="O149"/>
  <c r="O150"/>
  <c r="Q143"/>
  <c r="S150"/>
  <c r="S149"/>
  <c r="S137"/>
  <c r="S138"/>
  <c r="S139"/>
  <c r="O137"/>
  <c r="O138"/>
  <c r="O139"/>
  <c r="O131"/>
  <c r="O133"/>
  <c r="O134"/>
  <c r="O135"/>
  <c r="O113"/>
  <c r="Q110"/>
  <c r="O88"/>
  <c r="W88" s="1"/>
  <c r="O90"/>
  <c r="S88"/>
  <c r="S90"/>
  <c r="Q73"/>
  <c r="Q71"/>
  <c r="P50"/>
  <c r="Q49"/>
  <c r="O49" s="1"/>
  <c r="Q41"/>
  <c r="O41" s="1"/>
  <c r="Q17"/>
  <c r="M38"/>
  <c r="K39"/>
  <c r="L38"/>
  <c r="K45"/>
  <c r="K79"/>
  <c r="N78"/>
  <c r="M78"/>
  <c r="L78"/>
  <c r="K150"/>
  <c r="K87"/>
  <c r="K90"/>
  <c r="K86"/>
  <c r="K140"/>
  <c r="K130"/>
  <c r="K131"/>
  <c r="K133"/>
  <c r="K134"/>
  <c r="G134" s="1"/>
  <c r="K135"/>
  <c r="K136"/>
  <c r="K137"/>
  <c r="K138"/>
  <c r="K139"/>
  <c r="K129"/>
  <c r="S105"/>
  <c r="V104"/>
  <c r="U104"/>
  <c r="T104"/>
  <c r="O105"/>
  <c r="R104"/>
  <c r="Q104"/>
  <c r="P104"/>
  <c r="K105"/>
  <c r="N104"/>
  <c r="M104"/>
  <c r="L104"/>
  <c r="K95"/>
  <c r="K73"/>
  <c r="K74"/>
  <c r="K75"/>
  <c r="K71"/>
  <c r="K77"/>
  <c r="V76"/>
  <c r="U76"/>
  <c r="T76"/>
  <c r="R76"/>
  <c r="Q76"/>
  <c r="P76"/>
  <c r="N76"/>
  <c r="M76"/>
  <c r="L76"/>
  <c r="K42"/>
  <c r="K41"/>
  <c r="K36"/>
  <c r="O95"/>
  <c r="S36"/>
  <c r="O36"/>
  <c r="S27"/>
  <c r="O27"/>
  <c r="K27"/>
  <c r="S24"/>
  <c r="O24"/>
  <c r="K19"/>
  <c r="K24"/>
  <c r="K18"/>
  <c r="K11"/>
  <c r="K149"/>
  <c r="K146"/>
  <c r="K145"/>
  <c r="K144"/>
  <c r="K143"/>
  <c r="S130"/>
  <c r="S131"/>
  <c r="S134"/>
  <c r="S135"/>
  <c r="N142"/>
  <c r="N127" s="1"/>
  <c r="M142"/>
  <c r="G150"/>
  <c r="G149"/>
  <c r="G137"/>
  <c r="G138"/>
  <c r="G139"/>
  <c r="H112"/>
  <c r="S113"/>
  <c r="K113"/>
  <c r="G113"/>
  <c r="V112"/>
  <c r="U112"/>
  <c r="T112"/>
  <c r="R112"/>
  <c r="Q112"/>
  <c r="P112"/>
  <c r="N112"/>
  <c r="M112"/>
  <c r="L112"/>
  <c r="J112"/>
  <c r="I112"/>
  <c r="K109"/>
  <c r="S109"/>
  <c r="G109"/>
  <c r="V91"/>
  <c r="R91"/>
  <c r="P91"/>
  <c r="N91"/>
  <c r="M91"/>
  <c r="L91"/>
  <c r="L84" s="1"/>
  <c r="J91"/>
  <c r="V85"/>
  <c r="R85"/>
  <c r="P85"/>
  <c r="N85"/>
  <c r="M85"/>
  <c r="I85"/>
  <c r="J85"/>
  <c r="J84" s="1"/>
  <c r="H85"/>
  <c r="G87"/>
  <c r="G88"/>
  <c r="G90"/>
  <c r="S79"/>
  <c r="O79"/>
  <c r="O78" s="1"/>
  <c r="G79"/>
  <c r="U78"/>
  <c r="T78"/>
  <c r="R78"/>
  <c r="Q78"/>
  <c r="P78"/>
  <c r="J78"/>
  <c r="I78"/>
  <c r="H78"/>
  <c r="K58"/>
  <c r="S49"/>
  <c r="K48"/>
  <c r="W48" s="1"/>
  <c r="K50"/>
  <c r="K49"/>
  <c r="V47"/>
  <c r="U47"/>
  <c r="T47"/>
  <c r="R47"/>
  <c r="N47"/>
  <c r="M47"/>
  <c r="L47"/>
  <c r="J47"/>
  <c r="I47"/>
  <c r="H47"/>
  <c r="G50"/>
  <c r="G49"/>
  <c r="G48"/>
  <c r="G45"/>
  <c r="G36"/>
  <c r="G24"/>
  <c r="W23"/>
  <c r="S94"/>
  <c r="S86"/>
  <c r="O129"/>
  <c r="S129"/>
  <c r="S110"/>
  <c r="O11"/>
  <c r="S148"/>
  <c r="O146"/>
  <c r="S145"/>
  <c r="S144"/>
  <c r="S143"/>
  <c r="S140"/>
  <c r="O140"/>
  <c r="S136"/>
  <c r="O136"/>
  <c r="W118"/>
  <c r="W116"/>
  <c r="S77"/>
  <c r="O77"/>
  <c r="S75"/>
  <c r="S74"/>
  <c r="S73"/>
  <c r="S71"/>
  <c r="S58"/>
  <c r="O58"/>
  <c r="S42"/>
  <c r="O42"/>
  <c r="S41"/>
  <c r="S19"/>
  <c r="O19"/>
  <c r="S18"/>
  <c r="O18"/>
  <c r="S11"/>
  <c r="P142"/>
  <c r="R142"/>
  <c r="R127" s="1"/>
  <c r="V142"/>
  <c r="V127" s="1"/>
  <c r="P115"/>
  <c r="Q115"/>
  <c r="R115"/>
  <c r="T115"/>
  <c r="U115"/>
  <c r="V115"/>
  <c r="G44"/>
  <c r="J38"/>
  <c r="P38"/>
  <c r="Q38"/>
  <c r="R38"/>
  <c r="T38"/>
  <c r="V38"/>
  <c r="J142"/>
  <c r="J127" s="1"/>
  <c r="H117"/>
  <c r="J117"/>
  <c r="H115"/>
  <c r="J115"/>
  <c r="I115"/>
  <c r="I114" s="1"/>
  <c r="H104"/>
  <c r="J104"/>
  <c r="I104"/>
  <c r="H76"/>
  <c r="J76"/>
  <c r="I76"/>
  <c r="G40"/>
  <c r="I38"/>
  <c r="G19"/>
  <c r="G41"/>
  <c r="G58"/>
  <c r="G77"/>
  <c r="G136"/>
  <c r="G105"/>
  <c r="G140"/>
  <c r="G145"/>
  <c r="G86"/>
  <c r="G75"/>
  <c r="G71"/>
  <c r="G118"/>
  <c r="G143"/>
  <c r="G144"/>
  <c r="G146"/>
  <c r="G116"/>
  <c r="G95"/>
  <c r="G73"/>
  <c r="G74"/>
  <c r="H127"/>
  <c r="G18"/>
  <c r="S95"/>
  <c r="U127"/>
  <c r="U119" s="1"/>
  <c r="S128"/>
  <c r="L127"/>
  <c r="P84" l="1"/>
  <c r="M84"/>
  <c r="V84"/>
  <c r="N84"/>
  <c r="J114"/>
  <c r="T114"/>
  <c r="W140"/>
  <c r="W41"/>
  <c r="V114"/>
  <c r="Q114"/>
  <c r="P114"/>
  <c r="H114"/>
  <c r="R114"/>
  <c r="U114"/>
  <c r="W77"/>
  <c r="W11"/>
  <c r="L114"/>
  <c r="S123"/>
  <c r="M114"/>
  <c r="S117"/>
  <c r="N114"/>
  <c r="W58"/>
  <c r="W129"/>
  <c r="P103"/>
  <c r="Q70"/>
  <c r="N38"/>
  <c r="W95"/>
  <c r="K92"/>
  <c r="J103"/>
  <c r="G133"/>
  <c r="I128"/>
  <c r="G128" s="1"/>
  <c r="G47"/>
  <c r="W136"/>
  <c r="W36"/>
  <c r="S142"/>
  <c r="W24"/>
  <c r="I91"/>
  <c r="G91" s="1"/>
  <c r="G92"/>
  <c r="W39"/>
  <c r="W18"/>
  <c r="W49"/>
  <c r="W19"/>
  <c r="W27"/>
  <c r="W62"/>
  <c r="O73"/>
  <c r="W73" s="1"/>
  <c r="O143"/>
  <c r="W143" s="1"/>
  <c r="W68"/>
  <c r="W146"/>
  <c r="W105"/>
  <c r="W113"/>
  <c r="W149"/>
  <c r="W147"/>
  <c r="W121"/>
  <c r="Q40"/>
  <c r="O40" s="1"/>
  <c r="O148"/>
  <c r="W148" s="1"/>
  <c r="O145"/>
  <c r="W145" s="1"/>
  <c r="O144"/>
  <c r="W144" s="1"/>
  <c r="G72"/>
  <c r="W150"/>
  <c r="Q94"/>
  <c r="O94" s="1"/>
  <c r="U91"/>
  <c r="S91" s="1"/>
  <c r="O86"/>
  <c r="W86" s="1"/>
  <c r="W79"/>
  <c r="O75"/>
  <c r="W75" s="1"/>
  <c r="O74"/>
  <c r="W74" s="1"/>
  <c r="O71"/>
  <c r="W71" s="1"/>
  <c r="O45"/>
  <c r="W45" s="1"/>
  <c r="W42"/>
  <c r="U38"/>
  <c r="S35"/>
  <c r="W138"/>
  <c r="W133"/>
  <c r="W131"/>
  <c r="W139"/>
  <c r="W137"/>
  <c r="W134"/>
  <c r="W135"/>
  <c r="W90"/>
  <c r="O115"/>
  <c r="Q47"/>
  <c r="K47"/>
  <c r="G78"/>
  <c r="I103"/>
  <c r="G115"/>
  <c r="G117"/>
  <c r="K115"/>
  <c r="N103"/>
  <c r="R103"/>
  <c r="O109"/>
  <c r="W109" s="1"/>
  <c r="G85"/>
  <c r="K85"/>
  <c r="G110"/>
  <c r="G112"/>
  <c r="O110"/>
  <c r="S44"/>
  <c r="O35"/>
  <c r="G94"/>
  <c r="S76"/>
  <c r="O50"/>
  <c r="K44"/>
  <c r="W44" s="1"/>
  <c r="S70"/>
  <c r="G104"/>
  <c r="G142"/>
  <c r="G39"/>
  <c r="H69"/>
  <c r="P47"/>
  <c r="Q91"/>
  <c r="M103"/>
  <c r="O28"/>
  <c r="K35"/>
  <c r="K72"/>
  <c r="S72"/>
  <c r="K104"/>
  <c r="O104"/>
  <c r="O17"/>
  <c r="K110"/>
  <c r="O112"/>
  <c r="S78"/>
  <c r="T69"/>
  <c r="T103"/>
  <c r="S115"/>
  <c r="O130"/>
  <c r="Q128"/>
  <c r="P128"/>
  <c r="U103"/>
  <c r="Q142"/>
  <c r="K70"/>
  <c r="L69"/>
  <c r="J69"/>
  <c r="J9" s="1"/>
  <c r="J8" s="1"/>
  <c r="N69"/>
  <c r="R69"/>
  <c r="R9" s="1"/>
  <c r="R8" s="1"/>
  <c r="V69"/>
  <c r="V67" s="1"/>
  <c r="V9" s="1"/>
  <c r="V8" s="1"/>
  <c r="U69"/>
  <c r="M69"/>
  <c r="M9" s="1"/>
  <c r="P69"/>
  <c r="I69"/>
  <c r="G76"/>
  <c r="K76"/>
  <c r="O117"/>
  <c r="K112"/>
  <c r="K117"/>
  <c r="S112"/>
  <c r="G57"/>
  <c r="S120"/>
  <c r="K40"/>
  <c r="K78"/>
  <c r="W78" s="1"/>
  <c r="S92"/>
  <c r="M127"/>
  <c r="K142"/>
  <c r="S127"/>
  <c r="G106"/>
  <c r="H103"/>
  <c r="S40"/>
  <c r="O76"/>
  <c r="S104"/>
  <c r="O38"/>
  <c r="G38"/>
  <c r="S47"/>
  <c r="K53"/>
  <c r="K91"/>
  <c r="G35"/>
  <c r="G70"/>
  <c r="L103"/>
  <c r="K106"/>
  <c r="V103"/>
  <c r="S106"/>
  <c r="I9" l="1"/>
  <c r="I84"/>
  <c r="O114"/>
  <c r="P9"/>
  <c r="N9"/>
  <c r="N8" s="1"/>
  <c r="K38"/>
  <c r="W38" s="1"/>
  <c r="K127"/>
  <c r="M119"/>
  <c r="M8" s="1"/>
  <c r="K114"/>
  <c r="G103"/>
  <c r="O47"/>
  <c r="W47" s="1"/>
  <c r="O142"/>
  <c r="W142" s="1"/>
  <c r="K84"/>
  <c r="G114"/>
  <c r="I127"/>
  <c r="W50"/>
  <c r="W130"/>
  <c r="G69"/>
  <c r="W17"/>
  <c r="S114"/>
  <c r="Q69"/>
  <c r="O70"/>
  <c r="W70" s="1"/>
  <c r="K103"/>
  <c r="O72"/>
  <c r="W104"/>
  <c r="W40"/>
  <c r="O128"/>
  <c r="W117"/>
  <c r="W110"/>
  <c r="W115"/>
  <c r="K28"/>
  <c r="W28" s="1"/>
  <c r="W112"/>
  <c r="W94"/>
  <c r="W76"/>
  <c r="S69"/>
  <c r="W35"/>
  <c r="S28"/>
  <c r="S103"/>
  <c r="Q127"/>
  <c r="Q119" s="1"/>
  <c r="O91"/>
  <c r="W91" s="1"/>
  <c r="O92"/>
  <c r="W92" s="1"/>
  <c r="S119"/>
  <c r="S38"/>
  <c r="P127"/>
  <c r="K69"/>
  <c r="W114" l="1"/>
  <c r="I8"/>
  <c r="P8"/>
  <c r="K123"/>
  <c r="O123"/>
  <c r="G127"/>
  <c r="O69"/>
  <c r="W69" s="1"/>
  <c r="W72"/>
  <c r="W59"/>
  <c r="W128"/>
  <c r="O106"/>
  <c r="Q103"/>
  <c r="O103" s="1"/>
  <c r="W103" s="1"/>
  <c r="O127"/>
  <c r="Q85"/>
  <c r="Q84" s="1"/>
  <c r="O84" s="1"/>
  <c r="U85"/>
  <c r="U84" s="1"/>
  <c r="S84" s="1"/>
  <c r="S87"/>
  <c r="T9" l="1"/>
  <c r="L9"/>
  <c r="L8" s="1"/>
  <c r="W123"/>
  <c r="O120"/>
  <c r="K120"/>
  <c r="G123"/>
  <c r="W127"/>
  <c r="W106"/>
  <c r="O85"/>
  <c r="W85" s="1"/>
  <c r="O87"/>
  <c r="W87" s="1"/>
  <c r="S85"/>
  <c r="T8" l="1"/>
  <c r="K9"/>
  <c r="G120"/>
  <c r="O119"/>
  <c r="W120"/>
  <c r="K119"/>
  <c r="W84"/>
  <c r="W61" l="1"/>
  <c r="G119"/>
  <c r="K8"/>
  <c r="K153" s="1"/>
  <c r="W119"/>
  <c r="H98" l="1"/>
  <c r="G99"/>
  <c r="G98" l="1"/>
  <c r="H84"/>
  <c r="G84" s="1"/>
  <c r="G29"/>
  <c r="H28"/>
  <c r="H9" s="1"/>
  <c r="G9" s="1"/>
  <c r="H8" l="1"/>
  <c r="G28"/>
  <c r="G8" l="1"/>
  <c r="G153" s="1"/>
  <c r="S54"/>
  <c r="U53"/>
  <c r="S53" s="1"/>
  <c r="Q54"/>
  <c r="Q53" s="1"/>
  <c r="U9" l="1"/>
  <c r="O53"/>
  <c r="W53" s="1"/>
  <c r="Q9"/>
  <c r="Q8" s="1"/>
  <c r="O8" s="1"/>
  <c r="W8" s="1"/>
  <c r="O54"/>
  <c r="W54" s="1"/>
  <c r="U8" l="1"/>
  <c r="S8" s="1"/>
  <c r="S154" s="1"/>
  <c r="S9"/>
  <c r="O9"/>
  <c r="W9" l="1"/>
</calcChain>
</file>

<file path=xl/sharedStrings.xml><?xml version="1.0" encoding="utf-8"?>
<sst xmlns="http://schemas.openxmlformats.org/spreadsheetml/2006/main" count="396" uniqueCount="259">
  <si>
    <t>Наименование направления, раздела, мероприятия, ведомственной целевой программы</t>
  </si>
  <si>
    <t>№ п/п</t>
  </si>
  <si>
    <t>окружного бюджета</t>
  </si>
  <si>
    <t>прочих внебюджетных источников</t>
  </si>
  <si>
    <t>всего</t>
  </si>
  <si>
    <t>в том числе</t>
  </si>
  <si>
    <t>Всего по Программе</t>
  </si>
  <si>
    <t>2</t>
  </si>
  <si>
    <t>3</t>
  </si>
  <si>
    <t>Основное мероприятие: "Реализация основных и дополнительных образовательных программ"</t>
  </si>
  <si>
    <t>федераль-ного бюджета</t>
  </si>
  <si>
    <t>4</t>
  </si>
  <si>
    <t>5</t>
  </si>
  <si>
    <t>Основное мероприятие: "Оказание поддержки отдельным категориям детей и молодежи"</t>
  </si>
  <si>
    <t>6</t>
  </si>
  <si>
    <t>7</t>
  </si>
  <si>
    <t>1</t>
  </si>
  <si>
    <t>Основное мероприятие: "Социальная поддержка специалистов"</t>
  </si>
  <si>
    <t>мероприятие: "Назначение и выплата стипендии Губернатора студентам образовательных организаций высшего образования, имеющих высокий уровень качества знаний"</t>
  </si>
  <si>
    <t>Основное мероприятие: "Социальная поддержка обучающихся в учреждениях профессионального образования"</t>
  </si>
  <si>
    <t>Основное мероприятие: "Организация и проведение окружных мероприятий, направленных на развитие детского и молодежного творчества"</t>
  </si>
  <si>
    <t>Основное мероприятие: "Проведение мероприятий, направленных на формирование гражданских, патриотических и творческих качеств детей и молодежи Чукотки"</t>
  </si>
  <si>
    <t>Основное мероприятие: "Государственная поддержка молодёжных общественных объединений и талантливой молодёжи"</t>
  </si>
  <si>
    <t>Основное мероприятие: "Обеспечение функционирования государственных органов"</t>
  </si>
  <si>
    <t>мероприятие: "Осуществление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образования"</t>
  </si>
  <si>
    <t>мероприятие: "Компенсация расходов на оплату стоимости проезда и провоза багажа в соответствии с Законом Чукотского автономного округа от 31 мая 2010 года № 57-ОЗ «О некоторых гарантиях и компенсациях для лиц, работающих в организациях, финансируемых из окружного бюджета Чукотского автономного округа и расположенных в Чукотском автономном округе»</t>
  </si>
  <si>
    <t>Основное мероприятие: «Оказание государственной поддержки молодым семьям»</t>
  </si>
  <si>
    <t>Основное мероприятие: «Предоставление дополнительных социальных выплат»</t>
  </si>
  <si>
    <t>1.1</t>
  </si>
  <si>
    <t>1.2</t>
  </si>
  <si>
    <t>7.1</t>
  </si>
  <si>
    <t>2.1</t>
  </si>
  <si>
    <t>3.1</t>
  </si>
  <si>
    <t>4.1</t>
  </si>
  <si>
    <t>1.3</t>
  </si>
  <si>
    <t>2.2</t>
  </si>
  <si>
    <t>2.3</t>
  </si>
  <si>
    <t>2.4</t>
  </si>
  <si>
    <t>2.5</t>
  </si>
  <si>
    <t>2.6</t>
  </si>
  <si>
    <t>2.7</t>
  </si>
  <si>
    <t>2.8</t>
  </si>
  <si>
    <t>2.10</t>
  </si>
  <si>
    <t>5.1</t>
  </si>
  <si>
    <t>6.1</t>
  </si>
  <si>
    <t>6.2</t>
  </si>
  <si>
    <t>Всего</t>
  </si>
  <si>
    <t>ФБ</t>
  </si>
  <si>
    <t>ОБ</t>
  </si>
  <si>
    <t>Информация о ходе реализации Государственной программы</t>
  </si>
  <si>
    <t>% исполнения</t>
  </si>
  <si>
    <t>Целевая статья</t>
  </si>
  <si>
    <t>Вид расходов</t>
  </si>
  <si>
    <t>федерального бюджета</t>
  </si>
  <si>
    <t>530</t>
  </si>
  <si>
    <t>522</t>
  </si>
  <si>
    <t>622</t>
  </si>
  <si>
    <t>521</t>
  </si>
  <si>
    <t>244</t>
  </si>
  <si>
    <t>4.2</t>
  </si>
  <si>
    <t xml:space="preserve">Основное мероприятие: "Организация отдыха и оздоровления детей"
</t>
  </si>
  <si>
    <t>8</t>
  </si>
  <si>
    <t>8.1</t>
  </si>
  <si>
    <t>8.2</t>
  </si>
  <si>
    <t>8.3</t>
  </si>
  <si>
    <t>623</t>
  </si>
  <si>
    <t>340</t>
  </si>
  <si>
    <t>321</t>
  </si>
  <si>
    <t xml:space="preserve">Основное мероприятие: "Содействие в приобретении жилья специалистам"
</t>
  </si>
  <si>
    <t>613</t>
  </si>
  <si>
    <t>350</t>
  </si>
  <si>
    <t>123</t>
  </si>
  <si>
    <t>122</t>
  </si>
  <si>
    <t>121</t>
  </si>
  <si>
    <t>129</t>
  </si>
  <si>
    <t>851</t>
  </si>
  <si>
    <t>852</t>
  </si>
  <si>
    <t>621</t>
  </si>
  <si>
    <t>313</t>
  </si>
  <si>
    <t>853</t>
  </si>
  <si>
    <t>330</t>
  </si>
  <si>
    <t>Основное мероприятие: "Обеспечение функционирования государственных учреждений"</t>
  </si>
  <si>
    <t>мероприятие: "Предоставление дополнительных социальных выплат семьям, получившим государственную поддержку на приобретение (строительство) жилья, при рождении (усыновлении) ребенка"</t>
  </si>
  <si>
    <t xml:space="preserve">Основное мероприятие: "Обучение специалистов с высшим профессиональным образованием"
</t>
  </si>
  <si>
    <t>мероприятие: "Субвенции на реализацию прав на получение общедоступного и бесплатного образования в муниципальных образовательных организациях, входящих в Чукотский (надмуниципальный) образовательный округ"</t>
  </si>
  <si>
    <t>мероприятие: "Проведение государственной итоговой аттестации, олимпиад и мероприятий по развитию национально-региональной системы независимой оценки качества общего образования"</t>
  </si>
  <si>
    <t>мероприятие: "Субвенции на компенсацию части платы, взимаемую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деятельность"</t>
  </si>
  <si>
    <t>мероприятие: "Субсидии на выполнение ремонтных работ в муниципальных образовательных организациях"</t>
  </si>
  <si>
    <t>мероприятие: "Проведение ремонтных и (или) строительных работ в государственных образовательных организациях"</t>
  </si>
  <si>
    <t>3.2</t>
  </si>
  <si>
    <t>мероприятие: "Создание условий для обучения и воспитания детей, находящихся в трудной жизненной ситуации, детей, имеющих ограниченные возможности здоровья, несовершеннолетних, направляемых по решению суда, и лиц, их сопровождающих"</t>
  </si>
  <si>
    <t>6.3</t>
  </si>
  <si>
    <t>мероприятие: "Оплата питания студентов очной формы обучения учреждений высшего профессионального образования, расположенных на территории Чукотского автономного округа"</t>
  </si>
  <si>
    <t>мероприятие: "Поддержка несовершеннолетних, находящихся в трудной жизненной ситуации, во время переезда из постоянного места жительства к месту обучения и обратно"</t>
  </si>
  <si>
    <t>мероприятие: "Субсидии на реализацию мероприятий по проведению оздоровительной кампании детей, находящихся в трудной жизненной ситуации"</t>
  </si>
  <si>
    <t>мероприятие: "Оплата производственной практики обучающимся и студентам в соответствии с Постановлением Чукотского автономного округа от 26 апреля 2011 года N 163 "Об установлении размера и порядка оплаты производственной практики обучающимся и студентам по очной форме обучения в образовательных учреждениях начального и среднего профессионального образования, находящихся в ведении органов исполнительной власти Чукотского автономного округа"</t>
  </si>
  <si>
    <t>мероприятие: "Подготовка специалистов по программам высшего образования  для экономики Чукотского автономного округа"</t>
  </si>
  <si>
    <t>02 3 04 63300</t>
  </si>
  <si>
    <t>Основное мероприятие: "Обеспечение участия во всероссийских конкурсах, слетах, форумах, фестивалях специалистов, детей и молодёжи Чукотки"</t>
  </si>
  <si>
    <t>мероприятие: "Организация, проведение, участие в окружных и всероссийских молодежных массовых мероприятиях, конкурсах, слетах"</t>
  </si>
  <si>
    <t>02 4 03 63340</t>
  </si>
  <si>
    <t>мероприятие: "Организация деятельности Регионального Координационного Центра движения WorldSkills Russia в Чукотском автономном округе"</t>
  </si>
  <si>
    <t>414</t>
  </si>
  <si>
    <t>Основное мероприятие: "Оказание поддержки студентам и специалистам государственных учреждений округа"</t>
  </si>
  <si>
    <t>мероприятие: "Обеспечение проживания студентов и специалистов профессиональных образовательных учреждений"</t>
  </si>
  <si>
    <t>9</t>
  </si>
  <si>
    <t>9.1</t>
  </si>
  <si>
    <t>2.9</t>
  </si>
  <si>
    <t>мероприятие: "Реализация мер по профессиональному обучению младшего медицинского персонала"</t>
  </si>
  <si>
    <t>632</t>
  </si>
  <si>
    <t>мероприятие: "Организация и проведение практики студентов и аспирантов на территории Чукотского автономного округа"</t>
  </si>
  <si>
    <t>Основное мероприятие: "Проектно-изыскательские, ремонтные работы, строительство и реконструкция объектов образования, культуры и спорта"</t>
  </si>
  <si>
    <t>мероприятие: "Меры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в соответствии с Законом Чукотского автономного округа от 12 сентября 2016 года N91-ОЗ "О дополнительных мерах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и порядке их реализации на территории Чукотского автономного округа"</t>
  </si>
  <si>
    <t>мероприятие: "Субсидии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</t>
  </si>
  <si>
    <t>мероприятие: "Комплекс мер по обеспечению безопасности образовательных учреждений "</t>
  </si>
  <si>
    <t>02 И 01 90340</t>
  </si>
  <si>
    <t>мероприятие: "Субсидии на реализацию мероприятий по обеспечению жильем молодых семей"</t>
  </si>
  <si>
    <t>"Развитие образования и науки Чукотского автономного округа" за январь - сентябрь  2019 года</t>
  </si>
  <si>
    <t>План на 2019 год по Государственной программе, всего</t>
  </si>
  <si>
    <t>Предусмотрено сводной бюджетной росписью на 2019 год (по состоянию на 01.10.2019 г.)</t>
  </si>
  <si>
    <t>выполнено по состоянию на 01.10.2019  г.</t>
  </si>
  <si>
    <t>профинансировано  по состоянию на 01.10.2019  г.</t>
  </si>
  <si>
    <t>Подпрограмма 1 "Обеспечение государственных гарантий и развитие современной инфраструктуры образования"</t>
  </si>
  <si>
    <t>Основное мероприятие: "Развитие системы дошкольного, общего и профессионального образования"</t>
  </si>
  <si>
    <t>мероприятие: "Проведение ремонтных и (или) строительных работ в профессиональных образовательных организациях"</t>
  </si>
  <si>
    <t>мероприятие: "Субсидии на реализацию мероприятий по профессиональной ориентации лиц, обучающихся в общеобразовательных организациях Чукотского автономного округа"</t>
  </si>
  <si>
    <t>мероприятие: "Субсидии на поддержку кадетского движения в Чукотском автономном округе"</t>
  </si>
  <si>
    <t>мероприятие: "Организация, проведение, участие в конкурсах профессионального мастерства"</t>
  </si>
  <si>
    <t>мероприятие: "Субсидии на мероприятия государственной программы Российской Федерации "Доступная среда"</t>
  </si>
  <si>
    <t>Основное мероприятие: "Материальное обеспечение отрасли образования"</t>
  </si>
  <si>
    <t>мероприятие: "Приобретение материальных ресурсов, обеспечивающих развитие инфраструктуры образования, в том числе учебников для общеобразовательных организаций"</t>
  </si>
  <si>
    <t>мероприятие: "Субсидии на приобретение оборудования и товарно-материальных ценностей для нужд муниципальных образовательных организаций"</t>
  </si>
  <si>
    <t>Основное мероприятие: "Формирование информационных ресурсов отрасли образования"</t>
  </si>
  <si>
    <t>мероприятие: "Разработка, внедрение и сопровождение информационных ресурсов, обеспечивающих функционирование отрасли образования"</t>
  </si>
  <si>
    <t>Основное мероприятие: "Социальные гарантии работникам отрасли образования по оплате жилья и коммунальных услуг"</t>
  </si>
  <si>
    <t>мероприятие: "Субвенции на 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 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</si>
  <si>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мероприятие: "Проведение независимой оценки качества услуг в образовании"</t>
  </si>
  <si>
    <t>Основное мероприятие: "Независимая оценка качества услуг в образовании"</t>
  </si>
  <si>
    <t>мероприятие: "Гранты некоммерческим организациям на организацию участия детей Чукотского автономного округа в новогодней Кремлевской елке"</t>
  </si>
  <si>
    <t>мероприятие: "Гранты некоммерческим организациям на организацию и проведение оздоровительной кампании"</t>
  </si>
  <si>
    <t>10</t>
  </si>
  <si>
    <t>Основное мероприятие: "Региональный проект "Успех каждого ребенка" федерального проекта "Успех каждого ребенка""</t>
  </si>
  <si>
    <t>10.1</t>
  </si>
  <si>
    <t>10.2</t>
  </si>
  <si>
    <t>10.3</t>
  </si>
  <si>
    <t>мероприятие: "Субсидии на создание в общеобразовательных организациях, расположенных в сельской местности, условий для занятий физической культурой и спортом"</t>
  </si>
  <si>
    <t>мероприятие: "Субсидии на создание мобильных технопарков "Кванториум"</t>
  </si>
  <si>
    <t>мероприятие: "Создание регионального центра выявления и поддержки одаренных детей"</t>
  </si>
  <si>
    <t>11</t>
  </si>
  <si>
    <t>Основное мероприятие: "Региональный проект "Содействие занятости женщин - создание условий дошкольного образования для детей в возрасте до трех лет" федерального проекта "Содействие занятости женщин - создание условий дошкольного образования для детей в возрасте до трех лет"</t>
  </si>
  <si>
    <t>11.1</t>
  </si>
  <si>
    <t>12</t>
  </si>
  <si>
    <t>Основное мероприятие: "Региональный проект "Современная школа" федерального проекта "Современная школа"</t>
  </si>
  <si>
    <t>мероприятие: "Субсидии на обновление материально-технической базы для формирования у обучающихся современных технологических и гуманитарных навыков"</t>
  </si>
  <si>
    <t>13</t>
  </si>
  <si>
    <t>Основное мероприятие: "Региональный проект "Цифровая образовательная среда" федерального проекта "Цифровая образовательная среда"</t>
  </si>
  <si>
    <t>12.1</t>
  </si>
  <si>
    <t>13.1</t>
  </si>
  <si>
    <t>13.2</t>
  </si>
  <si>
    <t>13.3</t>
  </si>
  <si>
    <t>мероприятие: "Субсидии на создание центров цифрового образования детей "IT-куб"</t>
  </si>
  <si>
    <t>мероприятие: "Субсидии на внедрение целевой модели цифровой образовательной среды в общеобразовательных организациях"</t>
  </si>
  <si>
    <t>мероприятие: "Внедрение целевой модели цифровой образовательной среды в профессиональных образовательных организациях"</t>
  </si>
  <si>
    <t>14</t>
  </si>
  <si>
    <t>Основное мероприятие: "Региональный проект "Молодые профессионалы (повышение конкурентоспособности профессионального образования)" федерального проекта "Молодые профессионалы (повышение конкурентоспособности профессионального образования)"</t>
  </si>
  <si>
    <t>14.1</t>
  </si>
  <si>
    <t>мероприятие: "Разработка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подготовки"</t>
  </si>
  <si>
    <t>15</t>
  </si>
  <si>
    <t>Основное мероприятие: "Региональный проект "Учитель будущего" федерального проекта "Учитель будущего""</t>
  </si>
  <si>
    <t>15.1</t>
  </si>
  <si>
    <t>мероприятие: "Создание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педагогов"</t>
  </si>
  <si>
    <t>мероприятие: "Субсидии на формирование жилищного фонда для специалистов Чукотского автономного округа"</t>
  </si>
  <si>
    <t>Подпрограмма 2: "Развитие кадрового потенциала"</t>
  </si>
  <si>
    <t>Подпрограмма 3: "Поддержка и развитие детского и молодежного образования и творчества"</t>
  </si>
  <si>
    <t>мероприятие: "Организация и проведение окружных мероприятий, направленных на развитие детского и молодежного творчества"</t>
  </si>
  <si>
    <t>мероприятие: "Обеспечение участия во всероссийских конкурсах, слетах, форумах, фестивалях специалистов, детей и молодежи Чукотки"</t>
  </si>
  <si>
    <t>Основное мероприятие: "Реализация мероприятий WorldSkills Russia (молодые профессионалы)"</t>
  </si>
  <si>
    <t>5.2</t>
  </si>
  <si>
    <t>мероприятие: "Субсидии на реализацию мероприятий по поддержке творчества обучающихся инженерной направленности"</t>
  </si>
  <si>
    <t>Основное мероприятие: "Поддержка робототехники и технического творчества инженерной направленности обучающихся"</t>
  </si>
  <si>
    <t>мероприятие: "Гранты некоммерческим организациям на проведение Окружного фестиваля робототехники"</t>
  </si>
  <si>
    <t>Подпрограмма 4: "Грантовая поддержка проектов в области образования"</t>
  </si>
  <si>
    <t>мероприятие: "Гранты молодежным общественным объединениям"</t>
  </si>
  <si>
    <t>Основное мероприятие: "Поощрение лучших учреждений образования и их работников"</t>
  </si>
  <si>
    <t>мкроприятие: "Грантовая поддержка лучших образовательных организаций и их работников"</t>
  </si>
  <si>
    <t>Основное мероприятие: "Реализация мероприятий по поддержке социально ориентированных некоммерческих организаций"</t>
  </si>
  <si>
    <t>мероприятие: "Организация, проведение, участие в мероприятиях по вопросам вовлечения СОНКО Чукотского автономного округа в оказании услуг в социальной сфере"</t>
  </si>
  <si>
    <t>Подпрограмма 5: "Содействие в обеспечении жильём молодых семей"</t>
  </si>
  <si>
    <t>Подпрограмма 6: "Развитие социальной инфраструктуры"</t>
  </si>
  <si>
    <t>мероприятие: "Строительство объекта "Школа в с. Островное""</t>
  </si>
  <si>
    <t>мероприятие: "Строительство объекта "Школа в г. Анадырь""</t>
  </si>
  <si>
    <t>мероприятие: "Создание новых мест в общеобразовательных организациях, расположенных в сельской местности и поселках городского типа образования (Строительство объекта "Школа в с. Островное")"</t>
  </si>
  <si>
    <t>мероприятие: "Создание дополнительных мест для детей в возрасте от 1,5 до 3 лет в образовательных организациях, осуществляющих образовательную деятельность по программам дошкольного образования (Строительство объекта Детский сад в г. Анадырь)"</t>
  </si>
  <si>
    <t>Подпрограмма 7: "Обеспечение деятельности государственных органов и подведомственных учреждений"</t>
  </si>
  <si>
    <t>мероприятие: "Содержание центрального аппарата органов государственной власти (государственных органов)"</t>
  </si>
  <si>
    <t>мероприятие: "Расходы на обеспечение деятельности (оказание услуг) школ - детских садов, школ начальных, неполных средних и средних"</t>
  </si>
  <si>
    <t>мероприятие: "Расходы на обеспечение деятельности (оказание услуг) средних профессиональных учебных заведений"</t>
  </si>
  <si>
    <t>мероприятие: "Расходы на обеспечение деятельности (оказание услуг) институтов повышения квалификации"</t>
  </si>
  <si>
    <t>Мероприятие: "Меры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</si>
  <si>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мероприятие: "Выплата единовременного пособия специалистам образовательных организаций"</t>
  </si>
  <si>
    <t>09 1 01 00280</t>
  </si>
  <si>
    <t>09 1 01 4307Д</t>
  </si>
  <si>
    <t>113</t>
  </si>
  <si>
    <t>09 1 02 4309Д</t>
  </si>
  <si>
    <t>09 1 02 4227Д</t>
  </si>
  <si>
    <t>09 1 02 63100</t>
  </si>
  <si>
    <t>09 1 02 6311Д</t>
  </si>
  <si>
    <t>09 1 02 6312Д</t>
  </si>
  <si>
    <t>09 1 02 63320</t>
  </si>
  <si>
    <t>09 1 02 42410</t>
  </si>
  <si>
    <t>09 1 02 42420</t>
  </si>
  <si>
    <t>09 1 02 60750</t>
  </si>
  <si>
    <t>09 1 02 R027Д</t>
  </si>
  <si>
    <t>09 1 03 6313Д</t>
  </si>
  <si>
    <t>09 1 04 6023</t>
  </si>
  <si>
    <t>09 1 03 42230</t>
  </si>
  <si>
    <t>09 1 05 43050</t>
  </si>
  <si>
    <t>09 1 06 6316Д</t>
  </si>
  <si>
    <t>09 1 06 6317Д</t>
  </si>
  <si>
    <t>09 1 06 6318Д</t>
  </si>
  <si>
    <t>09 1 07 63190</t>
  </si>
  <si>
    <t>09 1 08 4215Д</t>
  </si>
  <si>
    <t>09 1 08 6320Д</t>
  </si>
  <si>
    <t>09 1 08 6361Д</t>
  </si>
  <si>
    <t>09 1 09 72230</t>
  </si>
  <si>
    <t>09 1 Е2 5097Д</t>
  </si>
  <si>
    <t>09 1 Р2 5159Д</t>
  </si>
  <si>
    <t>09 2 01 6326Д</t>
  </si>
  <si>
    <t>09 2 01 63270</t>
  </si>
  <si>
    <t>09 2 02 1021Д</t>
  </si>
  <si>
    <t>09 2 03 42230</t>
  </si>
  <si>
    <t>09 2 04 63300</t>
  </si>
  <si>
    <t>09 3 01 6333Д</t>
  </si>
  <si>
    <t>09 3 02 6332Д</t>
  </si>
  <si>
    <t>09 3 03 63340</t>
  </si>
  <si>
    <t>09 3 04 63350</t>
  </si>
  <si>
    <t>09 3 05 42440</t>
  </si>
  <si>
    <t>09 3 05 72430</t>
  </si>
  <si>
    <t>09 4 01 6336Д</t>
  </si>
  <si>
    <t>09 4 02 63370</t>
  </si>
  <si>
    <t>09 4 03 72410</t>
  </si>
  <si>
    <t>09 5 01 R4970</t>
  </si>
  <si>
    <t>09 5 01 R4970
09 5 01 Z4970</t>
  </si>
  <si>
    <t>09 5 02 71720</t>
  </si>
  <si>
    <t>112</t>
  </si>
  <si>
    <t>09 П 01 00110</t>
  </si>
  <si>
    <t>09 П 01 59900</t>
  </si>
  <si>
    <t>09 П 01 10110</t>
  </si>
  <si>
    <t>09 П 01 10120</t>
  </si>
  <si>
    <t>09 П 02 С902Д</t>
  </si>
  <si>
    <t>92 П 02 С905Д</t>
  </si>
  <si>
    <t>09 П 02 С9060</t>
  </si>
  <si>
    <t>09 П 02 10110</t>
  </si>
  <si>
    <t>09 П 02 1061Д</t>
  </si>
  <si>
    <t>09 П 02 10710</t>
  </si>
  <si>
    <t>09 2 04 63310</t>
  </si>
  <si>
    <t>09 И 01 9011Д</t>
  </si>
  <si>
    <t>09 И Е1 90340</t>
  </si>
  <si>
    <t>09 И Р2 90330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</si>
</sst>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_-* #,##0.0\ _₽_-;\-* #,##0.0\ _₽_-;_-* &quot;-&quot;?\ _₽_-;_-@_-"/>
  </numFmts>
  <fonts count="15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ahoma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3" fillId="3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6" fontId="3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justify" vertical="center" wrapText="1"/>
    </xf>
    <xf numFmtId="166" fontId="11" fillId="3" borderId="1" xfId="0" applyNumberFormat="1" applyFont="1" applyFill="1" applyBorder="1" applyAlignment="1">
      <alignment horizontal="right" vertical="center" wrapText="1"/>
    </xf>
    <xf numFmtId="166" fontId="11" fillId="0" borderId="0" xfId="1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49" fontId="13" fillId="2" borderId="1" xfId="0" applyNumberFormat="1" applyFont="1" applyFill="1" applyBorder="1" applyAlignment="1">
      <alignment horizontal="justify" vertical="center" wrapText="1"/>
    </xf>
    <xf numFmtId="166" fontId="11" fillId="2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166" fontId="13" fillId="0" borderId="1" xfId="1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166" fontId="11" fillId="0" borderId="0" xfId="1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166" fontId="14" fillId="0" borderId="1" xfId="0" applyNumberFormat="1" applyFont="1" applyFill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7" fontId="2" fillId="0" borderId="1" xfId="1" applyNumberFormat="1" applyFont="1" applyBorder="1" applyAlignment="1">
      <alignment horizontal="right" vertical="center" wrapText="1"/>
    </xf>
    <xf numFmtId="167" fontId="2" fillId="0" borderId="0" xfId="0" applyNumberFormat="1" applyFont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5" xfId="0" applyNumberFormat="1" applyFont="1" applyFill="1" applyBorder="1" applyAlignment="1">
      <alignment horizontal="justify" vertical="center" wrapText="1"/>
    </xf>
    <xf numFmtId="0" fontId="2" fillId="0" borderId="2" xfId="0" applyNumberFormat="1" applyFont="1" applyBorder="1" applyAlignment="1">
      <alignment horizontal="justify" vertical="center" wrapText="1"/>
    </xf>
    <xf numFmtId="0" fontId="2" fillId="0" borderId="5" xfId="0" applyNumberFormat="1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49" fontId="2" fillId="0" borderId="6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72;&#1082;&#1077;&#1077;&#1074;&#1072;%20&#1051;&#1052;\Documents\&#1051;&#1070;&#1041;&#1040;\&#1072;&#1085;&#1072;&#1083;&#1080;&#1079;%20&#1080;&#1089;&#1087;&#1086;&#1083;&#1085;&#1077;&#1085;&#1080;&#1103;\2019\9%20&#1084;&#1077;&#1089;\&#1051;&#1102;&#1073;&#1077;_9%20&#1084;&#1077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  <sheetDataSet>
      <sheetData sheetId="0">
        <row r="501">
          <cell r="N501">
            <v>5008458000</v>
          </cell>
          <cell r="AC501">
            <v>3711263071.8999991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tabSelected="1" view="pageBreakPreview" zoomScale="70" zoomScaleNormal="6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U15" sqref="U15"/>
    </sheetView>
  </sheetViews>
  <sheetFormatPr defaultRowHeight="15.75"/>
  <cols>
    <col min="1" max="1" width="7.85546875" style="1" customWidth="1"/>
    <col min="2" max="2" width="69" style="1" customWidth="1"/>
    <col min="3" max="3" width="15.140625" style="1" customWidth="1"/>
    <col min="4" max="4" width="14.7109375" style="1" customWidth="1"/>
    <col min="5" max="5" width="11.85546875" style="1" customWidth="1"/>
    <col min="6" max="6" width="11" style="1" customWidth="1"/>
    <col min="7" max="7" width="15" style="1" customWidth="1"/>
    <col min="8" max="8" width="12.28515625" style="1" hidden="1" customWidth="1"/>
    <col min="9" max="9" width="16.140625" style="1" hidden="1" customWidth="1"/>
    <col min="10" max="10" width="12" style="1" hidden="1" customWidth="1"/>
    <col min="11" max="11" width="18.5703125" style="1" customWidth="1"/>
    <col min="12" max="12" width="13.85546875" style="1" customWidth="1"/>
    <col min="13" max="13" width="15.28515625" style="1" customWidth="1"/>
    <col min="14" max="14" width="12" style="1" customWidth="1"/>
    <col min="15" max="15" width="20.7109375" style="1" customWidth="1"/>
    <col min="16" max="16" width="12.5703125" style="1" customWidth="1"/>
    <col min="17" max="17" width="21.7109375" style="1" customWidth="1"/>
    <col min="18" max="18" width="11" style="1" customWidth="1"/>
    <col min="19" max="19" width="16.7109375" style="1" customWidth="1"/>
    <col min="20" max="20" width="18" style="1" customWidth="1"/>
    <col min="21" max="21" width="18.7109375" style="1" customWidth="1"/>
    <col min="22" max="22" width="14.42578125" style="1" bestFit="1" customWidth="1"/>
    <col min="23" max="23" width="13.28515625" style="1" customWidth="1"/>
    <col min="24" max="24" width="16.140625" style="1" customWidth="1"/>
    <col min="25" max="25" width="15.42578125" style="1" bestFit="1" customWidth="1"/>
    <col min="26" max="26" width="11.85546875" style="1" customWidth="1"/>
    <col min="27" max="28" width="9.140625" style="1"/>
    <col min="29" max="29" width="10.5703125" style="1" bestFit="1" customWidth="1"/>
    <col min="30" max="16384" width="9.140625" style="1"/>
  </cols>
  <sheetData>
    <row r="1" spans="1:29" ht="27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9" ht="38.25" customHeight="1">
      <c r="A2" s="102" t="s">
        <v>117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4" spans="1:29" ht="39" customHeight="1">
      <c r="A4" s="113" t="s">
        <v>1</v>
      </c>
      <c r="B4" s="113" t="s">
        <v>0</v>
      </c>
      <c r="C4" s="103" t="s">
        <v>51</v>
      </c>
      <c r="D4" s="104"/>
      <c r="E4" s="105"/>
      <c r="F4" s="111" t="s">
        <v>52</v>
      </c>
      <c r="G4" s="108" t="s">
        <v>118</v>
      </c>
      <c r="H4" s="38"/>
      <c r="I4" s="38"/>
      <c r="J4" s="39"/>
      <c r="K4" s="113" t="s">
        <v>119</v>
      </c>
      <c r="L4" s="113"/>
      <c r="M4" s="113"/>
      <c r="N4" s="113"/>
      <c r="O4" s="107" t="s">
        <v>120</v>
      </c>
      <c r="P4" s="107"/>
      <c r="Q4" s="107"/>
      <c r="R4" s="107"/>
      <c r="S4" s="107" t="s">
        <v>121</v>
      </c>
      <c r="T4" s="107"/>
      <c r="U4" s="107"/>
      <c r="V4" s="107"/>
      <c r="W4" s="19" t="s">
        <v>50</v>
      </c>
    </row>
    <row r="5" spans="1:29">
      <c r="A5" s="113"/>
      <c r="B5" s="113"/>
      <c r="C5" s="111" t="s">
        <v>2</v>
      </c>
      <c r="D5" s="111" t="s">
        <v>53</v>
      </c>
      <c r="E5" s="111" t="s">
        <v>3</v>
      </c>
      <c r="F5" s="114"/>
      <c r="G5" s="109"/>
      <c r="H5" s="113" t="s">
        <v>5</v>
      </c>
      <c r="I5" s="113"/>
      <c r="J5" s="113"/>
      <c r="K5" s="113" t="s">
        <v>4</v>
      </c>
      <c r="L5" s="113" t="s">
        <v>5</v>
      </c>
      <c r="M5" s="113"/>
      <c r="N5" s="113"/>
      <c r="O5" s="107" t="s">
        <v>46</v>
      </c>
      <c r="P5" s="106" t="s">
        <v>5</v>
      </c>
      <c r="Q5" s="106"/>
      <c r="R5" s="58"/>
      <c r="S5" s="107" t="s">
        <v>46</v>
      </c>
      <c r="T5" s="106" t="s">
        <v>5</v>
      </c>
      <c r="U5" s="106"/>
      <c r="V5" s="5"/>
      <c r="W5" s="20"/>
    </row>
    <row r="6" spans="1:29" ht="63" customHeight="1">
      <c r="A6" s="113"/>
      <c r="B6" s="113"/>
      <c r="C6" s="112"/>
      <c r="D6" s="112"/>
      <c r="E6" s="112"/>
      <c r="F6" s="112"/>
      <c r="G6" s="110"/>
      <c r="H6" s="2" t="s">
        <v>10</v>
      </c>
      <c r="I6" s="2" t="s">
        <v>2</v>
      </c>
      <c r="J6" s="2" t="s">
        <v>3</v>
      </c>
      <c r="K6" s="113"/>
      <c r="L6" s="2" t="s">
        <v>10</v>
      </c>
      <c r="M6" s="2" t="s">
        <v>2</v>
      </c>
      <c r="N6" s="2" t="s">
        <v>3</v>
      </c>
      <c r="O6" s="107"/>
      <c r="P6" s="57" t="s">
        <v>47</v>
      </c>
      <c r="Q6" s="57" t="s">
        <v>48</v>
      </c>
      <c r="R6" s="67" t="s">
        <v>3</v>
      </c>
      <c r="S6" s="107"/>
      <c r="T6" s="4" t="s">
        <v>47</v>
      </c>
      <c r="U6" s="4" t="s">
        <v>48</v>
      </c>
      <c r="V6" s="2" t="s">
        <v>3</v>
      </c>
      <c r="W6" s="21"/>
    </row>
    <row r="7" spans="1:29">
      <c r="A7" s="40">
        <v>1</v>
      </c>
      <c r="B7" s="40">
        <v>2</v>
      </c>
      <c r="C7" s="41" t="s">
        <v>8</v>
      </c>
      <c r="D7" s="41" t="s">
        <v>11</v>
      </c>
      <c r="E7" s="41" t="s">
        <v>12</v>
      </c>
      <c r="F7" s="41" t="s">
        <v>14</v>
      </c>
      <c r="G7" s="40">
        <v>7</v>
      </c>
      <c r="H7" s="40"/>
      <c r="I7" s="40"/>
      <c r="J7" s="40"/>
      <c r="K7" s="40">
        <v>8</v>
      </c>
      <c r="L7" s="40">
        <v>9</v>
      </c>
      <c r="M7" s="40">
        <v>10</v>
      </c>
      <c r="N7" s="40">
        <v>11</v>
      </c>
      <c r="O7" s="40">
        <v>12</v>
      </c>
      <c r="P7" s="40">
        <v>13</v>
      </c>
      <c r="Q7" s="40">
        <v>14</v>
      </c>
      <c r="R7" s="40">
        <v>15</v>
      </c>
      <c r="S7" s="40">
        <v>16</v>
      </c>
      <c r="T7" s="40">
        <v>17</v>
      </c>
      <c r="U7" s="40">
        <v>18</v>
      </c>
      <c r="V7" s="40">
        <v>19</v>
      </c>
      <c r="W7" s="22"/>
    </row>
    <row r="8" spans="1:29" ht="48" customHeight="1">
      <c r="A8" s="2"/>
      <c r="B8" s="18" t="s">
        <v>6</v>
      </c>
      <c r="C8" s="31"/>
      <c r="D8" s="31"/>
      <c r="E8" s="31"/>
      <c r="F8" s="31"/>
      <c r="G8" s="8">
        <f>H8+I8+J8</f>
        <v>5091962.5999999996</v>
      </c>
      <c r="H8" s="8">
        <f>H9+H69+H84+H103+H114+H119+H127</f>
        <v>59516.1</v>
      </c>
      <c r="I8" s="8">
        <f t="shared" ref="I8:J8" si="0">I9+I69+I84+I103+I114+I119+I127</f>
        <v>5032446.5</v>
      </c>
      <c r="J8" s="8">
        <f t="shared" si="0"/>
        <v>0</v>
      </c>
      <c r="K8" s="8">
        <f>L8+M8+N8</f>
        <v>5071998.5999999996</v>
      </c>
      <c r="L8" s="8">
        <f t="shared" ref="L8:N8" si="1">L9+L69+L84+L103+L114+L119+L127</f>
        <v>59516.1</v>
      </c>
      <c r="M8" s="8">
        <f t="shared" si="1"/>
        <v>5012482.5</v>
      </c>
      <c r="N8" s="8">
        <f t="shared" si="1"/>
        <v>0</v>
      </c>
      <c r="O8" s="8">
        <f>SUM(P8:R8)</f>
        <v>3715035.24</v>
      </c>
      <c r="P8" s="8">
        <f t="shared" ref="P8:R8" si="2">P9+P69+P84+P103+P114+P119+P127</f>
        <v>6380.6</v>
      </c>
      <c r="Q8" s="8">
        <f t="shared" si="2"/>
        <v>3708654.64</v>
      </c>
      <c r="R8" s="8">
        <f t="shared" si="2"/>
        <v>0</v>
      </c>
      <c r="S8" s="8">
        <f>SUM(T8:V8)</f>
        <v>3711263.1399999997</v>
      </c>
      <c r="T8" s="8">
        <f t="shared" ref="T8:V8" si="3">T9+T69+T84+T103+T114+T119+T127</f>
        <v>6797.9</v>
      </c>
      <c r="U8" s="8">
        <f t="shared" si="3"/>
        <v>3704465.2399999998</v>
      </c>
      <c r="V8" s="8">
        <f t="shared" si="3"/>
        <v>0</v>
      </c>
      <c r="W8" s="23">
        <f>O8*100/K8</f>
        <v>73.245983151493775</v>
      </c>
      <c r="Y8" s="54"/>
      <c r="Z8" s="54"/>
    </row>
    <row r="9" spans="1:29" ht="60" customHeight="1">
      <c r="A9" s="91" t="s">
        <v>122</v>
      </c>
      <c r="B9" s="91"/>
      <c r="C9" s="32"/>
      <c r="D9" s="32"/>
      <c r="E9" s="32"/>
      <c r="F9" s="32"/>
      <c r="G9" s="11">
        <f>SUM(H9:J9)</f>
        <v>4028238.4</v>
      </c>
      <c r="H9" s="11">
        <f>H10+H17+H28+H35+H38+H40+H44+H47+H51+H53+H57+H59+H61+H65+H67</f>
        <v>48057.2</v>
      </c>
      <c r="I9" s="11">
        <f>I10+I17+I28+I35+I38+I40+I44+I47+I51+I53+I57+I59+I61+I65+I67</f>
        <v>3980181.1999999997</v>
      </c>
      <c r="J9" s="11">
        <f t="shared" ref="J9" si="4">J10+J17+J28+J35+J38+J40+J44+J47+J51+J53+J57+J59+J61+J65+J67</f>
        <v>0</v>
      </c>
      <c r="K9" s="11">
        <f>SUM(L9:N9)</f>
        <v>4027738.4</v>
      </c>
      <c r="L9" s="11">
        <f t="shared" ref="L9:N9" si="5">L10+L17+L28+L35+L38+L40+L44+L47+L51+L53+L57+L59+L61+L65+L67</f>
        <v>48057.2</v>
      </c>
      <c r="M9" s="11">
        <f t="shared" si="5"/>
        <v>3979681.1999999997</v>
      </c>
      <c r="N9" s="11">
        <f t="shared" si="5"/>
        <v>0</v>
      </c>
      <c r="O9" s="11">
        <f>SUM(P9:R9)</f>
        <v>2968171.1</v>
      </c>
      <c r="P9" s="11">
        <f t="shared" ref="P9:R9" si="6">P10+P17+P28+P35+P38+P40+P44+P47+P51+P53+P57+P59+P61+P65+P67</f>
        <v>295.7</v>
      </c>
      <c r="Q9" s="11">
        <f t="shared" si="6"/>
        <v>2967875.4</v>
      </c>
      <c r="R9" s="11">
        <f t="shared" si="6"/>
        <v>0</v>
      </c>
      <c r="S9" s="11">
        <f>SUM(T9:V9)</f>
        <v>2961055.6</v>
      </c>
      <c r="T9" s="11">
        <f t="shared" ref="T9:U9" si="7">T10+T17+T28+T35+T38+T40+T44+T47+T51+T53+T57+T59+T61+T65+T67</f>
        <v>295.7</v>
      </c>
      <c r="U9" s="11">
        <f t="shared" si="7"/>
        <v>2960759.9</v>
      </c>
      <c r="V9" s="11">
        <f>V10+V17+V28+V35+V38+V40+V44+V47+V51+V53+V57+V59+V61+V65+V67</f>
        <v>0</v>
      </c>
      <c r="W9" s="23">
        <f t="shared" ref="W9:W59" si="8">O9*100/K9</f>
        <v>73.69324432788386</v>
      </c>
      <c r="Y9" s="3"/>
      <c r="Z9" s="54"/>
    </row>
    <row r="10" spans="1:29" ht="39" customHeight="1">
      <c r="A10" s="25">
        <v>1</v>
      </c>
      <c r="B10" s="26" t="s">
        <v>9</v>
      </c>
      <c r="C10" s="25"/>
      <c r="D10" s="25"/>
      <c r="E10" s="25"/>
      <c r="F10" s="25"/>
      <c r="G10" s="14">
        <f>SUM(H10:J10)</f>
        <v>3671140.3</v>
      </c>
      <c r="H10" s="6">
        <f>SUM(H11:H16)</f>
        <v>0</v>
      </c>
      <c r="I10" s="6">
        <f t="shared" ref="I10:J10" si="9">SUM(I11:I16)</f>
        <v>3671140.3</v>
      </c>
      <c r="J10" s="6">
        <f t="shared" si="9"/>
        <v>0</v>
      </c>
      <c r="K10" s="6">
        <f>SUM(L10:N10)</f>
        <v>3671140.3</v>
      </c>
      <c r="L10" s="6">
        <f t="shared" ref="L10:N10" si="10">SUM(L11:L16)</f>
        <v>0</v>
      </c>
      <c r="M10" s="6">
        <f t="shared" si="10"/>
        <v>3671140.3</v>
      </c>
      <c r="N10" s="6">
        <f t="shared" si="10"/>
        <v>0</v>
      </c>
      <c r="O10" s="6">
        <f>SUM(P10:R10)</f>
        <v>2809650.1999999997</v>
      </c>
      <c r="P10" s="6">
        <f t="shared" ref="P10:R10" si="11">SUM(P11:P16)</f>
        <v>0</v>
      </c>
      <c r="Q10" s="6">
        <f t="shared" si="11"/>
        <v>2809650.1999999997</v>
      </c>
      <c r="R10" s="6">
        <f t="shared" si="11"/>
        <v>0</v>
      </c>
      <c r="S10" s="6">
        <f>SUM(T10:V10)</f>
        <v>2802489.4</v>
      </c>
      <c r="T10" s="6">
        <f t="shared" ref="T10:V10" si="12">SUM(T11:T16)</f>
        <v>0</v>
      </c>
      <c r="U10" s="6">
        <f t="shared" si="12"/>
        <v>2802489.4</v>
      </c>
      <c r="V10" s="6">
        <f t="shared" si="12"/>
        <v>0</v>
      </c>
      <c r="W10" s="23">
        <f t="shared" si="8"/>
        <v>76.533446569721136</v>
      </c>
      <c r="Y10" s="53"/>
      <c r="Z10" s="54"/>
      <c r="AA10" s="50"/>
      <c r="AB10" s="50"/>
      <c r="AC10" s="50"/>
    </row>
    <row r="11" spans="1:29" ht="63.75" customHeight="1">
      <c r="A11" s="27" t="s">
        <v>28</v>
      </c>
      <c r="B11" s="28" t="s">
        <v>84</v>
      </c>
      <c r="C11" s="33" t="s">
        <v>201</v>
      </c>
      <c r="D11" s="33"/>
      <c r="E11" s="33"/>
      <c r="F11" s="33" t="s">
        <v>54</v>
      </c>
      <c r="G11" s="10">
        <f>H11+I11+J11</f>
        <v>3657280.3</v>
      </c>
      <c r="H11" s="7"/>
      <c r="I11" s="10">
        <v>3657280.3</v>
      </c>
      <c r="J11" s="7">
        <v>0</v>
      </c>
      <c r="K11" s="7">
        <f>SUM(L11:N11)</f>
        <v>3657280.3</v>
      </c>
      <c r="L11" s="7"/>
      <c r="M11" s="10">
        <v>3657280.3</v>
      </c>
      <c r="N11" s="7">
        <v>0</v>
      </c>
      <c r="O11" s="7">
        <f>SUM(P11:R11)</f>
        <v>2797469.3</v>
      </c>
      <c r="P11" s="7">
        <f>T11</f>
        <v>0</v>
      </c>
      <c r="Q11" s="37">
        <f>U11</f>
        <v>2797469.3</v>
      </c>
      <c r="R11" s="7"/>
      <c r="S11" s="7">
        <f>SUM(T11:V11)</f>
        <v>2797469.3</v>
      </c>
      <c r="T11" s="7"/>
      <c r="U11" s="37">
        <v>2797469.3</v>
      </c>
      <c r="V11" s="7"/>
      <c r="W11" s="23">
        <f t="shared" si="8"/>
        <v>76.490426506275725</v>
      </c>
      <c r="Y11" s="53"/>
      <c r="Z11" s="54"/>
      <c r="AA11" s="50"/>
      <c r="AB11" s="50"/>
      <c r="AC11" s="50"/>
    </row>
    <row r="12" spans="1:29" ht="15.75" customHeight="1">
      <c r="A12" s="116" t="s">
        <v>29</v>
      </c>
      <c r="B12" s="119" t="s">
        <v>85</v>
      </c>
      <c r="C12" s="33" t="s">
        <v>200</v>
      </c>
      <c r="D12" s="33"/>
      <c r="E12" s="33"/>
      <c r="F12" s="33" t="s">
        <v>202</v>
      </c>
      <c r="G12" s="10">
        <f>H12+I12+J12</f>
        <v>1027.5</v>
      </c>
      <c r="H12" s="7"/>
      <c r="I12" s="10">
        <v>1027.5</v>
      </c>
      <c r="J12" s="7"/>
      <c r="K12" s="7">
        <f>SUM(L12:N12)</f>
        <v>1027.5</v>
      </c>
      <c r="L12" s="7"/>
      <c r="M12" s="10">
        <v>1027.5</v>
      </c>
      <c r="N12" s="7"/>
      <c r="O12" s="7">
        <f>SUM(P12:R12)</f>
        <v>745</v>
      </c>
      <c r="P12" s="7">
        <f t="shared" ref="P12:P16" si="13">T12</f>
        <v>0</v>
      </c>
      <c r="Q12" s="37">
        <f>U12</f>
        <v>745</v>
      </c>
      <c r="R12" s="7"/>
      <c r="S12" s="7">
        <f>SUM(T12:V12)</f>
        <v>745</v>
      </c>
      <c r="T12" s="7"/>
      <c r="U12" s="7">
        <v>745</v>
      </c>
      <c r="V12" s="7"/>
      <c r="W12" s="23">
        <f t="shared" si="8"/>
        <v>72.506082725060821</v>
      </c>
      <c r="Y12" s="53"/>
      <c r="Z12" s="54"/>
      <c r="AA12" s="50"/>
      <c r="AB12" s="50"/>
      <c r="AC12" s="50"/>
    </row>
    <row r="13" spans="1:29" ht="15.75" customHeight="1">
      <c r="A13" s="117"/>
      <c r="B13" s="120"/>
      <c r="C13" s="33" t="s">
        <v>200</v>
      </c>
      <c r="D13" s="33"/>
      <c r="E13" s="33"/>
      <c r="F13" s="33" t="s">
        <v>72</v>
      </c>
      <c r="G13" s="10">
        <f t="shared" ref="G13:G27" si="14">H13+I13+J13</f>
        <v>474.7</v>
      </c>
      <c r="H13" s="7"/>
      <c r="I13" s="10">
        <v>474.7</v>
      </c>
      <c r="J13" s="7"/>
      <c r="K13" s="7">
        <f t="shared" ref="K13:K16" si="15">SUM(L13:N13)</f>
        <v>474.7</v>
      </c>
      <c r="L13" s="7"/>
      <c r="M13" s="10">
        <v>474.7</v>
      </c>
      <c r="N13" s="7"/>
      <c r="O13" s="7">
        <f t="shared" ref="O13:O16" si="16">SUM(P13:R13)</f>
        <v>474.5</v>
      </c>
      <c r="P13" s="7">
        <f t="shared" si="13"/>
        <v>0</v>
      </c>
      <c r="Q13" s="37">
        <f t="shared" ref="Q13:Q15" si="17">U13</f>
        <v>474.5</v>
      </c>
      <c r="R13" s="7"/>
      <c r="S13" s="7">
        <f t="shared" ref="S13:S16" si="18">SUM(T13:V13)</f>
        <v>474.5</v>
      </c>
      <c r="T13" s="7"/>
      <c r="U13" s="7">
        <v>474.5</v>
      </c>
      <c r="V13" s="7"/>
      <c r="W13" s="23">
        <f t="shared" si="8"/>
        <v>99.957868127238257</v>
      </c>
      <c r="Y13" s="53"/>
      <c r="Z13" s="54"/>
      <c r="AA13" s="50"/>
      <c r="AB13" s="50"/>
      <c r="AC13" s="50"/>
    </row>
    <row r="14" spans="1:29" ht="15.75" customHeight="1">
      <c r="A14" s="117"/>
      <c r="B14" s="120"/>
      <c r="C14" s="33" t="s">
        <v>200</v>
      </c>
      <c r="D14" s="33"/>
      <c r="E14" s="33"/>
      <c r="F14" s="33" t="s">
        <v>58</v>
      </c>
      <c r="G14" s="10">
        <f t="shared" si="14"/>
        <v>10397.799999999999</v>
      </c>
      <c r="H14" s="7"/>
      <c r="I14" s="10">
        <v>10397.799999999999</v>
      </c>
      <c r="J14" s="7"/>
      <c r="K14" s="7">
        <f t="shared" si="15"/>
        <v>10397.799999999999</v>
      </c>
      <c r="L14" s="7"/>
      <c r="M14" s="10">
        <v>10397.799999999999</v>
      </c>
      <c r="N14" s="7"/>
      <c r="O14" s="7">
        <f t="shared" si="16"/>
        <v>9900.9</v>
      </c>
      <c r="P14" s="7">
        <f t="shared" si="13"/>
        <v>0</v>
      </c>
      <c r="Q14" s="37">
        <f>U14+7160.8</f>
        <v>9900.9</v>
      </c>
      <c r="R14" s="7"/>
      <c r="S14" s="7">
        <f t="shared" si="18"/>
        <v>2740.1</v>
      </c>
      <c r="T14" s="7"/>
      <c r="U14" s="37">
        <v>2740.1</v>
      </c>
      <c r="V14" s="7"/>
      <c r="W14" s="23">
        <f t="shared" si="8"/>
        <v>95.22110446440594</v>
      </c>
      <c r="Y14" s="53"/>
      <c r="Z14" s="54"/>
      <c r="AA14" s="50"/>
      <c r="AB14" s="50"/>
      <c r="AC14" s="50"/>
    </row>
    <row r="15" spans="1:29" ht="15.75" customHeight="1">
      <c r="A15" s="118"/>
      <c r="B15" s="121"/>
      <c r="C15" s="33" t="s">
        <v>200</v>
      </c>
      <c r="D15" s="33"/>
      <c r="E15" s="33"/>
      <c r="F15" s="33" t="s">
        <v>56</v>
      </c>
      <c r="G15" s="10">
        <f t="shared" si="14"/>
        <v>1960</v>
      </c>
      <c r="H15" s="7"/>
      <c r="I15" s="10">
        <v>1960</v>
      </c>
      <c r="J15" s="7"/>
      <c r="K15" s="7">
        <f t="shared" si="15"/>
        <v>1960</v>
      </c>
      <c r="L15" s="7"/>
      <c r="M15" s="10">
        <v>1960</v>
      </c>
      <c r="N15" s="7"/>
      <c r="O15" s="7">
        <f t="shared" si="16"/>
        <v>1060.5</v>
      </c>
      <c r="P15" s="7">
        <f t="shared" si="13"/>
        <v>0</v>
      </c>
      <c r="Q15" s="37">
        <f t="shared" si="17"/>
        <v>1060.5</v>
      </c>
      <c r="R15" s="7"/>
      <c r="S15" s="7">
        <f t="shared" si="18"/>
        <v>1060.5</v>
      </c>
      <c r="T15" s="7"/>
      <c r="U15" s="37">
        <f>1060.6-0.1</f>
        <v>1060.5</v>
      </c>
      <c r="V15" s="7"/>
      <c r="W15" s="23">
        <f t="shared" si="8"/>
        <v>54.107142857142854</v>
      </c>
      <c r="Y15" s="53"/>
      <c r="Z15" s="54"/>
      <c r="AA15" s="50"/>
      <c r="AB15" s="50"/>
      <c r="AC15" s="50"/>
    </row>
    <row r="16" spans="1:29" ht="68.25" hidden="1" customHeight="1">
      <c r="A16" s="46" t="s">
        <v>34</v>
      </c>
      <c r="B16" s="29"/>
      <c r="C16" s="33"/>
      <c r="D16" s="33"/>
      <c r="E16" s="33"/>
      <c r="F16" s="33"/>
      <c r="G16" s="10">
        <f t="shared" si="14"/>
        <v>0</v>
      </c>
      <c r="H16" s="7"/>
      <c r="I16" s="10"/>
      <c r="J16" s="7"/>
      <c r="K16" s="7">
        <f t="shared" si="15"/>
        <v>0</v>
      </c>
      <c r="L16" s="7"/>
      <c r="M16" s="10"/>
      <c r="N16" s="7"/>
      <c r="O16" s="7">
        <f t="shared" si="16"/>
        <v>0</v>
      </c>
      <c r="P16" s="7">
        <f t="shared" si="13"/>
        <v>0</v>
      </c>
      <c r="Q16" s="7">
        <f t="shared" ref="Q16" si="19">U16</f>
        <v>0</v>
      </c>
      <c r="R16" s="7"/>
      <c r="S16" s="7">
        <f t="shared" si="18"/>
        <v>0</v>
      </c>
      <c r="T16" s="7"/>
      <c r="U16" s="7"/>
      <c r="V16" s="7"/>
      <c r="W16" s="23" t="e">
        <f t="shared" si="8"/>
        <v>#DIV/0!</v>
      </c>
      <c r="Y16" s="53"/>
      <c r="Z16" s="54"/>
      <c r="AA16" s="50"/>
      <c r="AB16" s="50"/>
      <c r="AC16" s="50"/>
    </row>
    <row r="17" spans="1:29" ht="39" customHeight="1">
      <c r="A17" s="25" t="s">
        <v>7</v>
      </c>
      <c r="B17" s="26" t="s">
        <v>123</v>
      </c>
      <c r="C17" s="25"/>
      <c r="D17" s="25"/>
      <c r="E17" s="25"/>
      <c r="F17" s="25"/>
      <c r="G17" s="14">
        <f t="shared" si="14"/>
        <v>146416.70000000001</v>
      </c>
      <c r="H17" s="6">
        <f>SUM(H18:H27)</f>
        <v>313</v>
      </c>
      <c r="I17" s="6">
        <f>SUM(I18:I27)</f>
        <v>146103.70000000001</v>
      </c>
      <c r="J17" s="6">
        <f>SUM(J18:J27)</f>
        <v>0</v>
      </c>
      <c r="K17" s="6">
        <f>L17+M17+N17</f>
        <v>146416.70000000001</v>
      </c>
      <c r="L17" s="6">
        <f>SUM(L18:L27)</f>
        <v>313</v>
      </c>
      <c r="M17" s="6">
        <f>SUM(M18:M27)</f>
        <v>146103.70000000001</v>
      </c>
      <c r="N17" s="6">
        <f>SUM(N18:N27)</f>
        <v>0</v>
      </c>
      <c r="O17" s="6">
        <f>P17+Q17+R17</f>
        <v>39600.099999999991</v>
      </c>
      <c r="P17" s="6">
        <f>SUM(P18:P27)</f>
        <v>295.7</v>
      </c>
      <c r="Q17" s="6">
        <f>SUM(Q18:Q27)</f>
        <v>39304.399999999994</v>
      </c>
      <c r="R17" s="6">
        <f>SUM(R18:R27)</f>
        <v>0</v>
      </c>
      <c r="S17" s="6">
        <f>T17+U17+V17</f>
        <v>39600.099999999991</v>
      </c>
      <c r="T17" s="6">
        <f>SUM(T18:T27)</f>
        <v>295.7</v>
      </c>
      <c r="U17" s="6">
        <f>SUM(U18:U27)</f>
        <v>39304.399999999994</v>
      </c>
      <c r="V17" s="6">
        <f>SUM(V18:V27)</f>
        <v>0</v>
      </c>
      <c r="W17" s="23">
        <f t="shared" si="8"/>
        <v>27.046163449934323</v>
      </c>
      <c r="Y17" s="53"/>
      <c r="Z17" s="54"/>
      <c r="AA17" s="50"/>
      <c r="AB17" s="50"/>
      <c r="AC17" s="50"/>
    </row>
    <row r="18" spans="1:29" ht="87.75" customHeight="1">
      <c r="A18" s="27" t="s">
        <v>31</v>
      </c>
      <c r="B18" s="29" t="s">
        <v>86</v>
      </c>
      <c r="C18" s="33" t="s">
        <v>203</v>
      </c>
      <c r="D18" s="33"/>
      <c r="E18" s="33"/>
      <c r="F18" s="33" t="s">
        <v>54</v>
      </c>
      <c r="G18" s="10">
        <f t="shared" si="14"/>
        <v>8759.2999999999993</v>
      </c>
      <c r="H18" s="7"/>
      <c r="I18" s="10">
        <f>M18</f>
        <v>8759.2999999999993</v>
      </c>
      <c r="J18" s="7">
        <v>0</v>
      </c>
      <c r="K18" s="7">
        <f t="shared" ref="K18:K27" si="20">SUM(L18:N18)</f>
        <v>8759.2999999999993</v>
      </c>
      <c r="L18" s="7"/>
      <c r="M18" s="10">
        <v>8759.2999999999993</v>
      </c>
      <c r="N18" s="7"/>
      <c r="O18" s="7">
        <f t="shared" ref="O18:O27" si="21">SUM(P18:R18)</f>
        <v>3529.2</v>
      </c>
      <c r="P18" s="7">
        <f>T18</f>
        <v>0</v>
      </c>
      <c r="Q18" s="37">
        <f>U18</f>
        <v>3529.2</v>
      </c>
      <c r="R18" s="7"/>
      <c r="S18" s="7">
        <f t="shared" ref="S18:S27" si="22">SUM(T18:V18)</f>
        <v>3529.2</v>
      </c>
      <c r="T18" s="7"/>
      <c r="U18" s="7">
        <v>3529.2</v>
      </c>
      <c r="V18" s="7"/>
      <c r="W18" s="23">
        <f t="shared" si="8"/>
        <v>40.290890824609278</v>
      </c>
      <c r="Y18" s="53"/>
      <c r="Z18" s="54"/>
      <c r="AA18" s="50"/>
      <c r="AB18" s="50"/>
      <c r="AC18" s="50"/>
    </row>
    <row r="19" spans="1:29" ht="49.5" customHeight="1">
      <c r="A19" s="27" t="s">
        <v>35</v>
      </c>
      <c r="B19" s="29" t="s">
        <v>87</v>
      </c>
      <c r="C19" s="33" t="s">
        <v>204</v>
      </c>
      <c r="D19" s="33"/>
      <c r="E19" s="33"/>
      <c r="F19" s="33" t="s">
        <v>55</v>
      </c>
      <c r="G19" s="10">
        <f t="shared" si="14"/>
        <v>100000</v>
      </c>
      <c r="H19" s="7"/>
      <c r="I19" s="10">
        <f t="shared" ref="I19:I27" si="23">M19</f>
        <v>100000</v>
      </c>
      <c r="J19" s="7">
        <v>0</v>
      </c>
      <c r="K19" s="7">
        <f t="shared" si="20"/>
        <v>100000</v>
      </c>
      <c r="L19" s="7"/>
      <c r="M19" s="10">
        <v>100000</v>
      </c>
      <c r="N19" s="7"/>
      <c r="O19" s="7">
        <f t="shared" si="21"/>
        <v>12263.4</v>
      </c>
      <c r="P19" s="7"/>
      <c r="Q19" s="37">
        <f>U19</f>
        <v>12263.4</v>
      </c>
      <c r="R19" s="7"/>
      <c r="S19" s="7">
        <f t="shared" si="22"/>
        <v>12263.4</v>
      </c>
      <c r="T19" s="7"/>
      <c r="U19" s="7">
        <v>12263.4</v>
      </c>
      <c r="V19" s="7"/>
      <c r="W19" s="23">
        <f t="shared" si="8"/>
        <v>12.263400000000001</v>
      </c>
      <c r="Y19" s="53"/>
      <c r="Z19" s="54"/>
      <c r="AA19" s="50"/>
      <c r="AB19" s="50"/>
      <c r="AC19" s="50"/>
    </row>
    <row r="20" spans="1:29" ht="45" customHeight="1">
      <c r="A20" s="27" t="s">
        <v>36</v>
      </c>
      <c r="B20" s="29" t="s">
        <v>124</v>
      </c>
      <c r="C20" s="33" t="s">
        <v>205</v>
      </c>
      <c r="D20" s="33"/>
      <c r="E20" s="33"/>
      <c r="F20" s="33" t="s">
        <v>56</v>
      </c>
      <c r="G20" s="10">
        <f t="shared" si="14"/>
        <v>16700</v>
      </c>
      <c r="H20" s="7"/>
      <c r="I20" s="10">
        <f t="shared" si="23"/>
        <v>16700</v>
      </c>
      <c r="J20" s="7"/>
      <c r="K20" s="7">
        <f t="shared" si="20"/>
        <v>16700</v>
      </c>
      <c r="L20" s="7"/>
      <c r="M20" s="10">
        <v>16700</v>
      </c>
      <c r="N20" s="7"/>
      <c r="O20" s="7">
        <f t="shared" si="21"/>
        <v>11423.8</v>
      </c>
      <c r="P20" s="7"/>
      <c r="Q20" s="37">
        <f t="shared" ref="Q20:Q23" si="24">U20</f>
        <v>11423.8</v>
      </c>
      <c r="R20" s="7"/>
      <c r="S20" s="7">
        <f t="shared" si="22"/>
        <v>11423.8</v>
      </c>
      <c r="T20" s="7"/>
      <c r="U20" s="7">
        <v>11423.8</v>
      </c>
      <c r="V20" s="7"/>
      <c r="W20" s="23">
        <f t="shared" si="8"/>
        <v>68.405988023952091</v>
      </c>
      <c r="Y20" s="53"/>
      <c r="Z20" s="54"/>
      <c r="AA20" s="50"/>
      <c r="AB20" s="50"/>
      <c r="AC20" s="50"/>
    </row>
    <row r="21" spans="1:29" ht="42.75" customHeight="1">
      <c r="A21" s="27" t="s">
        <v>37</v>
      </c>
      <c r="B21" s="29" t="s">
        <v>88</v>
      </c>
      <c r="C21" s="33" t="s">
        <v>206</v>
      </c>
      <c r="D21" s="33"/>
      <c r="E21" s="33"/>
      <c r="F21" s="33" t="s">
        <v>56</v>
      </c>
      <c r="G21" s="10">
        <f t="shared" si="14"/>
        <v>4000</v>
      </c>
      <c r="H21" s="7"/>
      <c r="I21" s="10">
        <f t="shared" si="23"/>
        <v>4000</v>
      </c>
      <c r="J21" s="7"/>
      <c r="K21" s="7">
        <f t="shared" si="20"/>
        <v>4000</v>
      </c>
      <c r="L21" s="7"/>
      <c r="M21" s="10">
        <v>4000</v>
      </c>
      <c r="N21" s="7"/>
      <c r="O21" s="7">
        <f t="shared" si="21"/>
        <v>2385.6999999999998</v>
      </c>
      <c r="P21" s="7"/>
      <c r="Q21" s="37">
        <f t="shared" si="24"/>
        <v>2385.6999999999998</v>
      </c>
      <c r="R21" s="7"/>
      <c r="S21" s="7">
        <f t="shared" si="22"/>
        <v>2385.6999999999998</v>
      </c>
      <c r="T21" s="7"/>
      <c r="U21" s="7">
        <v>2385.6999999999998</v>
      </c>
      <c r="V21" s="7"/>
      <c r="W21" s="23">
        <f t="shared" si="8"/>
        <v>59.642499999999991</v>
      </c>
      <c r="Y21" s="53"/>
      <c r="Z21" s="54"/>
      <c r="AA21" s="50"/>
      <c r="AB21" s="50"/>
      <c r="AC21" s="50"/>
    </row>
    <row r="22" spans="1:29" ht="49.5" customHeight="1">
      <c r="A22" s="27" t="s">
        <v>38</v>
      </c>
      <c r="B22" s="29" t="s">
        <v>114</v>
      </c>
      <c r="C22" s="33" t="s">
        <v>207</v>
      </c>
      <c r="D22" s="33"/>
      <c r="E22" s="33"/>
      <c r="F22" s="33" t="s">
        <v>56</v>
      </c>
      <c r="G22" s="10">
        <f t="shared" si="14"/>
        <v>4097.2</v>
      </c>
      <c r="H22" s="7"/>
      <c r="I22" s="10">
        <f t="shared" si="23"/>
        <v>4097.2</v>
      </c>
      <c r="J22" s="7"/>
      <c r="K22" s="7">
        <f t="shared" si="20"/>
        <v>4097.2</v>
      </c>
      <c r="L22" s="7"/>
      <c r="M22" s="10">
        <v>4097.2</v>
      </c>
      <c r="N22" s="7"/>
      <c r="O22" s="7">
        <f t="shared" si="21"/>
        <v>4097</v>
      </c>
      <c r="P22" s="7"/>
      <c r="Q22" s="37">
        <f t="shared" si="24"/>
        <v>4097</v>
      </c>
      <c r="R22" s="7"/>
      <c r="S22" s="7">
        <f t="shared" si="22"/>
        <v>4097</v>
      </c>
      <c r="T22" s="7"/>
      <c r="U22" s="7">
        <v>4097</v>
      </c>
      <c r="V22" s="7"/>
      <c r="W22" s="23">
        <f t="shared" si="8"/>
        <v>99.99511861759251</v>
      </c>
      <c r="Y22" s="53"/>
      <c r="Z22" s="54"/>
      <c r="AA22" s="50"/>
      <c r="AB22" s="50"/>
      <c r="AC22" s="50"/>
    </row>
    <row r="23" spans="1:29" ht="40.5" customHeight="1">
      <c r="A23" s="27" t="s">
        <v>39</v>
      </c>
      <c r="B23" s="29" t="s">
        <v>108</v>
      </c>
      <c r="C23" s="33" t="s">
        <v>208</v>
      </c>
      <c r="D23" s="33"/>
      <c r="E23" s="33"/>
      <c r="F23" s="33" t="s">
        <v>56</v>
      </c>
      <c r="G23" s="10">
        <f t="shared" si="14"/>
        <v>1900</v>
      </c>
      <c r="H23" s="7"/>
      <c r="I23" s="10">
        <f t="shared" si="23"/>
        <v>1900</v>
      </c>
      <c r="J23" s="7"/>
      <c r="K23" s="7">
        <f t="shared" si="20"/>
        <v>1900</v>
      </c>
      <c r="L23" s="7"/>
      <c r="M23" s="10">
        <v>1900</v>
      </c>
      <c r="N23" s="7"/>
      <c r="O23" s="7">
        <f t="shared" si="21"/>
        <v>1333</v>
      </c>
      <c r="P23" s="7">
        <f>T23</f>
        <v>0</v>
      </c>
      <c r="Q23" s="37">
        <f t="shared" si="24"/>
        <v>1333</v>
      </c>
      <c r="R23" s="7"/>
      <c r="S23" s="7">
        <f t="shared" si="22"/>
        <v>1333</v>
      </c>
      <c r="T23" s="7"/>
      <c r="U23" s="10">
        <v>1333</v>
      </c>
      <c r="V23" s="7"/>
      <c r="W23" s="23">
        <f t="shared" si="8"/>
        <v>70.15789473684211</v>
      </c>
      <c r="Y23" s="53"/>
      <c r="Z23" s="54"/>
      <c r="AA23" s="50"/>
      <c r="AB23" s="50"/>
      <c r="AC23" s="50"/>
    </row>
    <row r="24" spans="1:29" ht="69" customHeight="1">
      <c r="A24" s="27" t="s">
        <v>40</v>
      </c>
      <c r="B24" s="29" t="s">
        <v>125</v>
      </c>
      <c r="C24" s="33" t="s">
        <v>209</v>
      </c>
      <c r="D24" s="33"/>
      <c r="E24" s="33"/>
      <c r="F24" s="33" t="s">
        <v>57</v>
      </c>
      <c r="G24" s="10">
        <f t="shared" si="14"/>
        <v>5000</v>
      </c>
      <c r="H24" s="7"/>
      <c r="I24" s="10">
        <f t="shared" si="23"/>
        <v>5000</v>
      </c>
      <c r="J24" s="7"/>
      <c r="K24" s="7">
        <f t="shared" si="20"/>
        <v>5000</v>
      </c>
      <c r="L24" s="7"/>
      <c r="M24" s="10">
        <v>5000</v>
      </c>
      <c r="N24" s="7"/>
      <c r="O24" s="7">
        <f t="shared" si="21"/>
        <v>1121.8</v>
      </c>
      <c r="P24" s="7">
        <f t="shared" ref="P24:P27" si="25">T24</f>
        <v>0</v>
      </c>
      <c r="Q24" s="7">
        <f t="shared" ref="Q24:Q27" si="26">U24</f>
        <v>1121.8</v>
      </c>
      <c r="R24" s="7"/>
      <c r="S24" s="7">
        <f t="shared" si="22"/>
        <v>1121.8</v>
      </c>
      <c r="T24" s="7"/>
      <c r="U24" s="7">
        <v>1121.8</v>
      </c>
      <c r="V24" s="7"/>
      <c r="W24" s="23">
        <f t="shared" si="8"/>
        <v>22.436</v>
      </c>
      <c r="Y24" s="53"/>
      <c r="Z24" s="54"/>
      <c r="AA24" s="50"/>
      <c r="AB24" s="50"/>
      <c r="AC24" s="50"/>
    </row>
    <row r="25" spans="1:29" ht="38.25" customHeight="1">
      <c r="A25" s="27" t="s">
        <v>41</v>
      </c>
      <c r="B25" s="29" t="s">
        <v>126</v>
      </c>
      <c r="C25" s="33" t="s">
        <v>210</v>
      </c>
      <c r="D25" s="33"/>
      <c r="E25" s="33"/>
      <c r="F25" s="33" t="s">
        <v>57</v>
      </c>
      <c r="G25" s="10">
        <f t="shared" si="14"/>
        <v>1000</v>
      </c>
      <c r="H25" s="7"/>
      <c r="I25" s="10">
        <f t="shared" si="23"/>
        <v>1000</v>
      </c>
      <c r="J25" s="7"/>
      <c r="K25" s="7">
        <f t="shared" si="20"/>
        <v>1000</v>
      </c>
      <c r="L25" s="7"/>
      <c r="M25" s="10">
        <v>1000</v>
      </c>
      <c r="N25" s="7"/>
      <c r="O25" s="7">
        <f t="shared" si="21"/>
        <v>898.2</v>
      </c>
      <c r="P25" s="7">
        <f t="shared" si="25"/>
        <v>0</v>
      </c>
      <c r="Q25" s="7">
        <f t="shared" si="26"/>
        <v>898.2</v>
      </c>
      <c r="R25" s="7"/>
      <c r="S25" s="7">
        <f t="shared" si="22"/>
        <v>898.2</v>
      </c>
      <c r="T25" s="7"/>
      <c r="U25" s="7">
        <v>898.2</v>
      </c>
      <c r="V25" s="7"/>
      <c r="W25" s="23">
        <f t="shared" si="8"/>
        <v>89.82</v>
      </c>
      <c r="X25" s="48"/>
      <c r="Y25" s="53"/>
      <c r="Z25" s="54"/>
      <c r="AA25" s="50"/>
      <c r="AB25" s="50"/>
      <c r="AC25" s="50"/>
    </row>
    <row r="26" spans="1:29" ht="36" customHeight="1">
      <c r="A26" s="27" t="s">
        <v>107</v>
      </c>
      <c r="B26" s="29" t="s">
        <v>127</v>
      </c>
      <c r="C26" s="33" t="s">
        <v>211</v>
      </c>
      <c r="D26" s="33"/>
      <c r="E26" s="33"/>
      <c r="F26" s="33" t="s">
        <v>56</v>
      </c>
      <c r="G26" s="10">
        <f t="shared" si="14"/>
        <v>4620</v>
      </c>
      <c r="H26" s="7"/>
      <c r="I26" s="10">
        <f t="shared" si="23"/>
        <v>4620</v>
      </c>
      <c r="J26" s="7"/>
      <c r="K26" s="7">
        <f t="shared" si="20"/>
        <v>4620</v>
      </c>
      <c r="L26" s="37"/>
      <c r="M26" s="10">
        <v>4620</v>
      </c>
      <c r="N26" s="7"/>
      <c r="O26" s="7">
        <f t="shared" si="21"/>
        <v>2226.6</v>
      </c>
      <c r="P26" s="7"/>
      <c r="Q26" s="7">
        <f>U26</f>
        <v>2226.6</v>
      </c>
      <c r="R26" s="7"/>
      <c r="S26" s="7">
        <f t="shared" si="22"/>
        <v>2226.6</v>
      </c>
      <c r="T26" s="7"/>
      <c r="U26" s="37">
        <f>2226.6</f>
        <v>2226.6</v>
      </c>
      <c r="V26" s="7"/>
      <c r="W26" s="23">
        <f t="shared" si="8"/>
        <v>48.194805194805198</v>
      </c>
      <c r="X26" s="48"/>
      <c r="Y26" s="53"/>
      <c r="Z26" s="54"/>
      <c r="AA26" s="50"/>
      <c r="AB26" s="50"/>
      <c r="AC26" s="50"/>
    </row>
    <row r="27" spans="1:29" ht="39.75" customHeight="1">
      <c r="A27" s="27" t="s">
        <v>42</v>
      </c>
      <c r="B27" s="29" t="s">
        <v>128</v>
      </c>
      <c r="C27" s="33" t="s">
        <v>212</v>
      </c>
      <c r="D27" s="33" t="s">
        <v>212</v>
      </c>
      <c r="E27" s="33"/>
      <c r="F27" s="33" t="s">
        <v>58</v>
      </c>
      <c r="G27" s="10">
        <f t="shared" si="14"/>
        <v>340.2</v>
      </c>
      <c r="H27" s="7">
        <f>L27</f>
        <v>313</v>
      </c>
      <c r="I27" s="10">
        <f t="shared" si="23"/>
        <v>27.2</v>
      </c>
      <c r="J27" s="7"/>
      <c r="K27" s="7">
        <f t="shared" si="20"/>
        <v>340.2</v>
      </c>
      <c r="L27" s="7">
        <v>313</v>
      </c>
      <c r="M27" s="10">
        <v>27.2</v>
      </c>
      <c r="N27" s="7"/>
      <c r="O27" s="7">
        <f t="shared" si="21"/>
        <v>321.39999999999998</v>
      </c>
      <c r="P27" s="7">
        <f t="shared" si="25"/>
        <v>295.7</v>
      </c>
      <c r="Q27" s="7">
        <f t="shared" si="26"/>
        <v>25.7</v>
      </c>
      <c r="R27" s="7"/>
      <c r="S27" s="7">
        <f t="shared" si="22"/>
        <v>321.39999999999998</v>
      </c>
      <c r="T27" s="7">
        <v>295.7</v>
      </c>
      <c r="U27" s="7">
        <v>25.7</v>
      </c>
      <c r="V27" s="7"/>
      <c r="W27" s="23">
        <f t="shared" si="8"/>
        <v>94.473838918283349</v>
      </c>
      <c r="X27" s="48"/>
      <c r="Y27" s="53"/>
      <c r="Z27" s="54"/>
      <c r="AA27" s="50"/>
      <c r="AB27" s="50"/>
      <c r="AC27" s="50"/>
    </row>
    <row r="28" spans="1:29" ht="38.25" customHeight="1">
      <c r="A28" s="25" t="s">
        <v>8</v>
      </c>
      <c r="B28" s="26" t="s">
        <v>129</v>
      </c>
      <c r="C28" s="34"/>
      <c r="D28" s="34"/>
      <c r="E28" s="34"/>
      <c r="F28" s="34"/>
      <c r="G28" s="14">
        <f>SUM(H28:J28)</f>
        <v>30300</v>
      </c>
      <c r="H28" s="14">
        <f>SUM(H29:H34)</f>
        <v>0</v>
      </c>
      <c r="I28" s="14">
        <f t="shared" ref="I28:J28" si="27">SUM(I29:I34)</f>
        <v>30300</v>
      </c>
      <c r="J28" s="14">
        <f t="shared" si="27"/>
        <v>0</v>
      </c>
      <c r="K28" s="14">
        <f>SUM(L28:N28)</f>
        <v>30300</v>
      </c>
      <c r="L28" s="14">
        <f t="shared" ref="L28:N28" si="28">SUM(L29:L34)</f>
        <v>0</v>
      </c>
      <c r="M28" s="14">
        <f t="shared" si="28"/>
        <v>30300</v>
      </c>
      <c r="N28" s="14">
        <f t="shared" si="28"/>
        <v>0</v>
      </c>
      <c r="O28" s="14">
        <f>SUM(P28:R28)</f>
        <v>7776.2</v>
      </c>
      <c r="P28" s="14">
        <f t="shared" ref="P28:R28" si="29">SUM(P29:P34)</f>
        <v>0</v>
      </c>
      <c r="Q28" s="14">
        <f t="shared" si="29"/>
        <v>7776.2</v>
      </c>
      <c r="R28" s="14">
        <f t="shared" si="29"/>
        <v>0</v>
      </c>
      <c r="S28" s="14">
        <f>SUM(T28:V28)</f>
        <v>7776.2</v>
      </c>
      <c r="T28" s="14">
        <f t="shared" ref="T28:V28" si="30">SUM(T29:T34)</f>
        <v>0</v>
      </c>
      <c r="U28" s="14">
        <f t="shared" si="30"/>
        <v>7776.2</v>
      </c>
      <c r="V28" s="14">
        <f t="shared" si="30"/>
        <v>0</v>
      </c>
      <c r="W28" s="23">
        <f t="shared" si="8"/>
        <v>25.664026402640264</v>
      </c>
      <c r="X28" s="48"/>
      <c r="Y28" s="53"/>
      <c r="Z28" s="54"/>
      <c r="AA28" s="50"/>
      <c r="AB28" s="50"/>
      <c r="AC28" s="50"/>
    </row>
    <row r="29" spans="1:29" ht="30" customHeight="1">
      <c r="A29" s="116" t="s">
        <v>32</v>
      </c>
      <c r="B29" s="97" t="s">
        <v>130</v>
      </c>
      <c r="C29" s="33" t="s">
        <v>213</v>
      </c>
      <c r="D29" s="29"/>
      <c r="E29" s="33"/>
      <c r="F29" s="33" t="s">
        <v>58</v>
      </c>
      <c r="G29" s="84">
        <f>SUM(H29:J29)</f>
        <v>17000</v>
      </c>
      <c r="H29" s="7"/>
      <c r="I29" s="10">
        <f>M29</f>
        <v>17000</v>
      </c>
      <c r="J29" s="9"/>
      <c r="K29" s="7">
        <f t="shared" ref="K29:K34" si="31">SUM(L29:N29)</f>
        <v>17000</v>
      </c>
      <c r="L29" s="7"/>
      <c r="M29" s="10">
        <v>17000</v>
      </c>
      <c r="N29" s="7"/>
      <c r="O29" s="7">
        <f>SUM(P29:R29)</f>
        <v>2348.3000000000002</v>
      </c>
      <c r="P29" s="7">
        <f>T29</f>
        <v>0</v>
      </c>
      <c r="Q29" s="7">
        <f>U29</f>
        <v>2348.3000000000002</v>
      </c>
      <c r="R29" s="7"/>
      <c r="S29" s="7">
        <f t="shared" ref="S29:S34" si="32">SUM(T29:V29)</f>
        <v>2348.3000000000002</v>
      </c>
      <c r="T29" s="7"/>
      <c r="U29" s="7">
        <v>2348.3000000000002</v>
      </c>
      <c r="V29" s="7"/>
      <c r="W29" s="23">
        <f t="shared" si="8"/>
        <v>13.813529411764707</v>
      </c>
      <c r="X29" s="48"/>
      <c r="Y29" s="53"/>
      <c r="Z29" s="54"/>
      <c r="AA29" s="50"/>
      <c r="AB29" s="50"/>
      <c r="AC29" s="50"/>
    </row>
    <row r="30" spans="1:29" ht="30" customHeight="1">
      <c r="A30" s="118"/>
      <c r="B30" s="99"/>
      <c r="C30" s="33" t="s">
        <v>213</v>
      </c>
      <c r="D30" s="29"/>
      <c r="E30" s="33"/>
      <c r="F30" s="33" t="s">
        <v>56</v>
      </c>
      <c r="G30" s="10">
        <f t="shared" ref="G30:G34" si="33">H30+I30+J30</f>
        <v>4500</v>
      </c>
      <c r="H30" s="7"/>
      <c r="I30" s="10">
        <f t="shared" ref="I30:I31" si="34">M30</f>
        <v>4500</v>
      </c>
      <c r="J30" s="9"/>
      <c r="K30" s="7">
        <f t="shared" si="31"/>
        <v>4500</v>
      </c>
      <c r="L30" s="7"/>
      <c r="M30" s="10">
        <v>4500</v>
      </c>
      <c r="N30" s="7"/>
      <c r="O30" s="7">
        <f>SUM(P30:R30)</f>
        <v>4437.8999999999996</v>
      </c>
      <c r="P30" s="7"/>
      <c r="Q30" s="7">
        <f>U30</f>
        <v>4437.8999999999996</v>
      </c>
      <c r="R30" s="7"/>
      <c r="S30" s="7">
        <f t="shared" si="32"/>
        <v>4437.8999999999996</v>
      </c>
      <c r="T30" s="7"/>
      <c r="U30" s="7">
        <v>4437.8999999999996</v>
      </c>
      <c r="V30" s="7"/>
      <c r="W30" s="23"/>
      <c r="X30" s="48"/>
      <c r="Y30" s="53"/>
      <c r="Z30" s="54"/>
      <c r="AA30" s="50"/>
      <c r="AB30" s="50"/>
      <c r="AC30" s="50"/>
    </row>
    <row r="31" spans="1:29" ht="52.5" customHeight="1">
      <c r="A31" s="27" t="s">
        <v>89</v>
      </c>
      <c r="B31" s="29" t="s">
        <v>131</v>
      </c>
      <c r="C31" s="33" t="s">
        <v>215</v>
      </c>
      <c r="D31" s="33"/>
      <c r="E31" s="33"/>
      <c r="F31" s="33" t="s">
        <v>57</v>
      </c>
      <c r="G31" s="10">
        <f t="shared" si="33"/>
        <v>8800</v>
      </c>
      <c r="H31" s="7"/>
      <c r="I31" s="10">
        <f t="shared" si="34"/>
        <v>8800</v>
      </c>
      <c r="J31" s="9"/>
      <c r="K31" s="7">
        <f t="shared" si="31"/>
        <v>8800</v>
      </c>
      <c r="L31" s="37"/>
      <c r="M31" s="10">
        <v>8800</v>
      </c>
      <c r="N31" s="7"/>
      <c r="O31" s="7">
        <f t="shared" ref="O31:O34" si="35">SUM(P31:R31)</f>
        <v>990</v>
      </c>
      <c r="P31" s="7">
        <f t="shared" ref="P31" si="36">T31</f>
        <v>0</v>
      </c>
      <c r="Q31" s="7">
        <f t="shared" ref="Q31" si="37">U31</f>
        <v>990</v>
      </c>
      <c r="R31" s="7"/>
      <c r="S31" s="7">
        <f t="shared" si="32"/>
        <v>990</v>
      </c>
      <c r="T31" s="7"/>
      <c r="U31" s="7">
        <v>990</v>
      </c>
      <c r="V31" s="7"/>
      <c r="W31" s="23">
        <f t="shared" si="8"/>
        <v>11.25</v>
      </c>
      <c r="X31" s="48"/>
      <c r="Y31" s="53"/>
      <c r="Z31" s="54"/>
      <c r="AA31" s="50"/>
      <c r="AB31" s="50"/>
      <c r="AC31" s="50"/>
    </row>
    <row r="32" spans="1:29" ht="43.5" hidden="1" customHeight="1">
      <c r="A32" s="27"/>
      <c r="B32" s="29"/>
      <c r="C32" s="33"/>
      <c r="D32" s="33"/>
      <c r="E32" s="33"/>
      <c r="F32" s="33"/>
      <c r="G32" s="10">
        <f t="shared" si="33"/>
        <v>0</v>
      </c>
      <c r="H32" s="7"/>
      <c r="I32" s="10"/>
      <c r="J32" s="9"/>
      <c r="K32" s="7">
        <f t="shared" si="31"/>
        <v>0</v>
      </c>
      <c r="L32" s="37"/>
      <c r="M32" s="10"/>
      <c r="N32" s="7"/>
      <c r="O32" s="7">
        <f t="shared" si="35"/>
        <v>0</v>
      </c>
      <c r="P32" s="7"/>
      <c r="Q32" s="7"/>
      <c r="R32" s="7"/>
      <c r="S32" s="7">
        <f t="shared" si="32"/>
        <v>0</v>
      </c>
      <c r="T32" s="7"/>
      <c r="U32" s="7"/>
      <c r="V32" s="7"/>
      <c r="W32" s="23" t="e">
        <f t="shared" si="8"/>
        <v>#DIV/0!</v>
      </c>
      <c r="X32" s="48"/>
      <c r="Y32" s="53"/>
      <c r="Z32" s="54"/>
      <c r="AA32" s="50"/>
      <c r="AB32" s="50"/>
      <c r="AC32" s="50"/>
    </row>
    <row r="33" spans="1:29" ht="37.5" hidden="1" customHeight="1">
      <c r="A33" s="27"/>
      <c r="B33" s="29"/>
      <c r="C33" s="33"/>
      <c r="D33" s="33"/>
      <c r="E33" s="33"/>
      <c r="F33" s="33"/>
      <c r="G33" s="10">
        <f t="shared" si="33"/>
        <v>0</v>
      </c>
      <c r="H33" s="7"/>
      <c r="I33" s="10"/>
      <c r="J33" s="9"/>
      <c r="K33" s="7">
        <f t="shared" si="31"/>
        <v>0</v>
      </c>
      <c r="L33" s="7"/>
      <c r="M33" s="10"/>
      <c r="N33" s="7"/>
      <c r="O33" s="7">
        <f t="shared" si="35"/>
        <v>0</v>
      </c>
      <c r="P33" s="7"/>
      <c r="Q33" s="37"/>
      <c r="R33" s="7"/>
      <c r="S33" s="7">
        <f t="shared" si="32"/>
        <v>0</v>
      </c>
      <c r="T33" s="7"/>
      <c r="U33" s="37"/>
      <c r="V33" s="7"/>
      <c r="W33" s="23" t="e">
        <f t="shared" si="8"/>
        <v>#DIV/0!</v>
      </c>
      <c r="X33" s="48"/>
      <c r="Y33" s="53"/>
      <c r="Z33" s="54"/>
      <c r="AA33" s="50"/>
      <c r="AB33" s="50"/>
      <c r="AC33" s="50"/>
    </row>
    <row r="34" spans="1:29" ht="32.25" hidden="1" customHeight="1">
      <c r="A34" s="27"/>
      <c r="B34" s="29"/>
      <c r="C34" s="33"/>
      <c r="D34" s="33"/>
      <c r="E34" s="33"/>
      <c r="F34" s="33"/>
      <c r="G34" s="10">
        <f t="shared" si="33"/>
        <v>0</v>
      </c>
      <c r="H34" s="7"/>
      <c r="I34" s="10"/>
      <c r="J34" s="9"/>
      <c r="K34" s="7">
        <f t="shared" si="31"/>
        <v>0</v>
      </c>
      <c r="L34" s="37"/>
      <c r="M34" s="10"/>
      <c r="N34" s="7"/>
      <c r="O34" s="7">
        <f t="shared" si="35"/>
        <v>0</v>
      </c>
      <c r="P34" s="7"/>
      <c r="Q34" s="37"/>
      <c r="R34" s="7"/>
      <c r="S34" s="7">
        <f t="shared" si="32"/>
        <v>0</v>
      </c>
      <c r="T34" s="7"/>
      <c r="U34" s="37"/>
      <c r="V34" s="7"/>
      <c r="W34" s="23" t="e">
        <f t="shared" si="8"/>
        <v>#DIV/0!</v>
      </c>
      <c r="X34" s="48"/>
      <c r="Y34" s="53"/>
      <c r="Z34" s="54"/>
      <c r="AA34" s="50"/>
      <c r="AB34" s="50"/>
      <c r="AC34" s="50"/>
    </row>
    <row r="35" spans="1:29" ht="40.5" customHeight="1">
      <c r="A35" s="25" t="s">
        <v>11</v>
      </c>
      <c r="B35" s="26" t="s">
        <v>132</v>
      </c>
      <c r="C35" s="34"/>
      <c r="D35" s="34"/>
      <c r="E35" s="34"/>
      <c r="F35" s="34"/>
      <c r="G35" s="14">
        <f>H35+I35+J35</f>
        <v>4323.3999999999996</v>
      </c>
      <c r="H35" s="6">
        <f>SUM(H36:H37)</f>
        <v>0</v>
      </c>
      <c r="I35" s="6">
        <f t="shared" ref="I35:J35" si="38">SUM(I36:I37)</f>
        <v>4323.3999999999996</v>
      </c>
      <c r="J35" s="6">
        <f t="shared" si="38"/>
        <v>0</v>
      </c>
      <c r="K35" s="6">
        <f>L35+M35+N35</f>
        <v>4323.3999999999996</v>
      </c>
      <c r="L35" s="6">
        <f t="shared" ref="L35:N35" si="39">SUM(L36:L37)</f>
        <v>0</v>
      </c>
      <c r="M35" s="6">
        <f t="shared" si="39"/>
        <v>4323.3999999999996</v>
      </c>
      <c r="N35" s="6">
        <f t="shared" si="39"/>
        <v>0</v>
      </c>
      <c r="O35" s="6">
        <f>P35+Q35+R35</f>
        <v>29</v>
      </c>
      <c r="P35" s="6">
        <f t="shared" ref="P35:R35" si="40">SUM(P36:P37)</f>
        <v>0</v>
      </c>
      <c r="Q35" s="6">
        <f t="shared" si="40"/>
        <v>29</v>
      </c>
      <c r="R35" s="6">
        <f t="shared" si="40"/>
        <v>0</v>
      </c>
      <c r="S35" s="6">
        <f>T35+U35+V35</f>
        <v>29</v>
      </c>
      <c r="T35" s="6">
        <f t="shared" ref="T35:V35" si="41">SUM(T36:T37)</f>
        <v>0</v>
      </c>
      <c r="U35" s="6">
        <f t="shared" si="41"/>
        <v>29</v>
      </c>
      <c r="V35" s="6">
        <f t="shared" si="41"/>
        <v>0</v>
      </c>
      <c r="W35" s="23">
        <f t="shared" si="8"/>
        <v>0.67076837674052836</v>
      </c>
      <c r="X35" s="48"/>
      <c r="Y35" s="53"/>
      <c r="Z35" s="54"/>
      <c r="AA35" s="50"/>
      <c r="AB35" s="50"/>
      <c r="AC35" s="50"/>
    </row>
    <row r="36" spans="1:29" ht="60.75" customHeight="1">
      <c r="A36" s="27" t="s">
        <v>33</v>
      </c>
      <c r="B36" s="29" t="s">
        <v>133</v>
      </c>
      <c r="C36" s="33" t="s">
        <v>214</v>
      </c>
      <c r="D36" s="33"/>
      <c r="E36" s="33"/>
      <c r="F36" s="33" t="s">
        <v>58</v>
      </c>
      <c r="G36" s="10">
        <f t="shared" ref="G36:G43" si="42">H36+I36+J36</f>
        <v>4323.3999999999996</v>
      </c>
      <c r="H36" s="7"/>
      <c r="I36" s="10">
        <f>M36</f>
        <v>4323.3999999999996</v>
      </c>
      <c r="J36" s="7">
        <v>0</v>
      </c>
      <c r="K36" s="7">
        <f>SUM(L36:N36)</f>
        <v>4323.3999999999996</v>
      </c>
      <c r="L36" s="7"/>
      <c r="M36" s="7">
        <v>4323.3999999999996</v>
      </c>
      <c r="N36" s="7"/>
      <c r="O36" s="7">
        <f>SUM(P36:R36)</f>
        <v>29</v>
      </c>
      <c r="P36" s="9">
        <f t="shared" ref="P36" si="43">T36</f>
        <v>0</v>
      </c>
      <c r="Q36" s="7">
        <f t="shared" ref="Q36" si="44">U36</f>
        <v>29</v>
      </c>
      <c r="R36" s="7"/>
      <c r="S36" s="7">
        <f>SUM(T36:V36)</f>
        <v>29</v>
      </c>
      <c r="T36" s="7"/>
      <c r="U36" s="7">
        <v>29</v>
      </c>
      <c r="V36" s="7"/>
      <c r="W36" s="23">
        <f t="shared" si="8"/>
        <v>0.67076837674052836</v>
      </c>
      <c r="X36" s="48"/>
      <c r="Y36" s="53"/>
      <c r="Z36" s="54"/>
      <c r="AA36" s="50"/>
      <c r="AB36" s="50"/>
      <c r="AC36" s="50"/>
    </row>
    <row r="37" spans="1:29" ht="69" hidden="1" customHeight="1">
      <c r="A37" s="27"/>
      <c r="B37" s="29"/>
      <c r="C37" s="33"/>
      <c r="D37" s="33"/>
      <c r="E37" s="33"/>
      <c r="F37" s="33"/>
      <c r="G37" s="10">
        <f t="shared" si="42"/>
        <v>0</v>
      </c>
      <c r="H37" s="7"/>
      <c r="I37" s="10"/>
      <c r="J37" s="7"/>
      <c r="K37" s="7">
        <f>SUM(L37:N37)</f>
        <v>0</v>
      </c>
      <c r="L37" s="37"/>
      <c r="M37" s="10"/>
      <c r="N37" s="7"/>
      <c r="O37" s="7">
        <f>SUM(P37:R37)</f>
        <v>0</v>
      </c>
      <c r="P37" s="7"/>
      <c r="Q37" s="7"/>
      <c r="R37" s="7"/>
      <c r="S37" s="7">
        <f>SUM(T37:V37)</f>
        <v>0</v>
      </c>
      <c r="T37" s="7"/>
      <c r="U37" s="7"/>
      <c r="V37" s="7"/>
      <c r="W37" s="23" t="e">
        <f t="shared" si="8"/>
        <v>#DIV/0!</v>
      </c>
      <c r="X37" s="48"/>
      <c r="Y37" s="53"/>
      <c r="Z37" s="54"/>
      <c r="AA37" s="50"/>
      <c r="AB37" s="50"/>
      <c r="AC37" s="50"/>
    </row>
    <row r="38" spans="1:29" ht="56.25" customHeight="1">
      <c r="A38" s="25" t="s">
        <v>12</v>
      </c>
      <c r="B38" s="26" t="s">
        <v>134</v>
      </c>
      <c r="C38" s="34"/>
      <c r="D38" s="34"/>
      <c r="E38" s="34"/>
      <c r="F38" s="34"/>
      <c r="G38" s="14">
        <f t="shared" si="42"/>
        <v>27034.6</v>
      </c>
      <c r="H38" s="6">
        <f>H39</f>
        <v>0</v>
      </c>
      <c r="I38" s="6">
        <f>I39</f>
        <v>27034.6</v>
      </c>
      <c r="J38" s="6">
        <f>J39</f>
        <v>0</v>
      </c>
      <c r="K38" s="6">
        <f>L38+M38+N38</f>
        <v>27034.6</v>
      </c>
      <c r="L38" s="6">
        <f>L39</f>
        <v>0</v>
      </c>
      <c r="M38" s="6">
        <f>M39</f>
        <v>27034.6</v>
      </c>
      <c r="N38" s="6">
        <f>N39</f>
        <v>0</v>
      </c>
      <c r="O38" s="6">
        <f t="shared" ref="O38:V38" si="45">O39</f>
        <v>19379.8</v>
      </c>
      <c r="P38" s="6">
        <f>P39</f>
        <v>0</v>
      </c>
      <c r="Q38" s="6">
        <f t="shared" si="45"/>
        <v>19379.8</v>
      </c>
      <c r="R38" s="6">
        <f t="shared" si="45"/>
        <v>0</v>
      </c>
      <c r="S38" s="6">
        <f t="shared" si="45"/>
        <v>19379.8</v>
      </c>
      <c r="T38" s="6">
        <f t="shared" si="45"/>
        <v>0</v>
      </c>
      <c r="U38" s="6">
        <f t="shared" si="45"/>
        <v>19379.8</v>
      </c>
      <c r="V38" s="6">
        <f t="shared" si="45"/>
        <v>0</v>
      </c>
      <c r="W38" s="23">
        <f t="shared" si="8"/>
        <v>71.685173814297244</v>
      </c>
      <c r="X38" s="48"/>
      <c r="Y38" s="53"/>
      <c r="Z38" s="54"/>
      <c r="AA38" s="50"/>
      <c r="AB38" s="50"/>
      <c r="AC38" s="50"/>
    </row>
    <row r="39" spans="1:29" ht="135.75" customHeight="1">
      <c r="A39" s="27" t="s">
        <v>43</v>
      </c>
      <c r="B39" s="29" t="s">
        <v>135</v>
      </c>
      <c r="C39" s="33" t="s">
        <v>216</v>
      </c>
      <c r="D39" s="33"/>
      <c r="E39" s="33"/>
      <c r="F39" s="33" t="s">
        <v>54</v>
      </c>
      <c r="G39" s="10">
        <f t="shared" si="42"/>
        <v>27034.6</v>
      </c>
      <c r="H39" s="7"/>
      <c r="I39" s="7">
        <f>M39</f>
        <v>27034.6</v>
      </c>
      <c r="J39" s="7"/>
      <c r="K39" s="7">
        <f>SUM(L39:N39)</f>
        <v>27034.6</v>
      </c>
      <c r="L39" s="7"/>
      <c r="M39" s="7">
        <v>27034.6</v>
      </c>
      <c r="N39" s="7"/>
      <c r="O39" s="7">
        <f>SUM(P39:R39)</f>
        <v>19379.8</v>
      </c>
      <c r="P39" s="7"/>
      <c r="Q39" s="7">
        <f>U39</f>
        <v>19379.8</v>
      </c>
      <c r="R39" s="7"/>
      <c r="S39" s="7">
        <f>SUM(T39:V39)</f>
        <v>19379.8</v>
      </c>
      <c r="T39" s="7"/>
      <c r="U39" s="7">
        <v>19379.8</v>
      </c>
      <c r="V39" s="7"/>
      <c r="W39" s="23">
        <f t="shared" si="8"/>
        <v>71.685173814297244</v>
      </c>
      <c r="X39" s="48"/>
      <c r="Y39" s="53"/>
      <c r="Z39" s="54"/>
      <c r="AA39" s="50"/>
      <c r="AB39" s="50"/>
      <c r="AC39" s="50"/>
    </row>
    <row r="40" spans="1:29" ht="42.75" customHeight="1">
      <c r="A40" s="25" t="s">
        <v>14</v>
      </c>
      <c r="B40" s="26" t="s">
        <v>13</v>
      </c>
      <c r="C40" s="34"/>
      <c r="D40" s="34"/>
      <c r="E40" s="34"/>
      <c r="F40" s="34"/>
      <c r="G40" s="14">
        <f t="shared" si="42"/>
        <v>6000</v>
      </c>
      <c r="H40" s="6">
        <f>SUM(H41:H43)</f>
        <v>0</v>
      </c>
      <c r="I40" s="6">
        <f t="shared" ref="I40:J40" si="46">SUM(I41:I43)</f>
        <v>6000</v>
      </c>
      <c r="J40" s="6">
        <f t="shared" si="46"/>
        <v>0</v>
      </c>
      <c r="K40" s="6">
        <f>L40+M40+N40</f>
        <v>6000</v>
      </c>
      <c r="L40" s="6">
        <f t="shared" ref="L40:N40" si="47">SUM(L41:L43)</f>
        <v>0</v>
      </c>
      <c r="M40" s="6">
        <f t="shared" si="47"/>
        <v>6000</v>
      </c>
      <c r="N40" s="6">
        <f t="shared" si="47"/>
        <v>0</v>
      </c>
      <c r="O40" s="6">
        <f>P40+Q40+R40</f>
        <v>2359.5</v>
      </c>
      <c r="P40" s="6">
        <f t="shared" ref="P40:R40" si="48">SUM(P41:P43)</f>
        <v>0</v>
      </c>
      <c r="Q40" s="6">
        <f t="shared" si="48"/>
        <v>2359.5</v>
      </c>
      <c r="R40" s="6">
        <f t="shared" si="48"/>
        <v>0</v>
      </c>
      <c r="S40" s="6">
        <f>T40+U40+V40</f>
        <v>2359.5</v>
      </c>
      <c r="T40" s="6">
        <f t="shared" ref="T40:V40" si="49">SUM(T41:T43)</f>
        <v>0</v>
      </c>
      <c r="U40" s="6">
        <f t="shared" si="49"/>
        <v>2359.5</v>
      </c>
      <c r="V40" s="6">
        <f t="shared" si="49"/>
        <v>0</v>
      </c>
      <c r="W40" s="23">
        <f t="shared" si="8"/>
        <v>39.325000000000003</v>
      </c>
      <c r="X40" s="48"/>
      <c r="Y40" s="53"/>
      <c r="Z40" s="54"/>
      <c r="AA40" s="50"/>
      <c r="AB40" s="50"/>
      <c r="AC40" s="50"/>
    </row>
    <row r="41" spans="1:29" ht="69.75" customHeight="1">
      <c r="A41" s="47" t="s">
        <v>44</v>
      </c>
      <c r="B41" s="69" t="s">
        <v>90</v>
      </c>
      <c r="C41" s="33" t="s">
        <v>217</v>
      </c>
      <c r="D41" s="33"/>
      <c r="E41" s="33"/>
      <c r="F41" s="33" t="s">
        <v>71</v>
      </c>
      <c r="G41" s="10">
        <f t="shared" si="42"/>
        <v>300</v>
      </c>
      <c r="H41" s="7">
        <v>0</v>
      </c>
      <c r="I41" s="10">
        <f>M41</f>
        <v>300</v>
      </c>
      <c r="J41" s="7">
        <v>0</v>
      </c>
      <c r="K41" s="7">
        <f>SUM(L41:N41)</f>
        <v>300</v>
      </c>
      <c r="L41" s="7"/>
      <c r="M41" s="10">
        <v>300</v>
      </c>
      <c r="N41" s="7"/>
      <c r="O41" s="7">
        <f>SUM(P41:R41)</f>
        <v>0</v>
      </c>
      <c r="P41" s="7"/>
      <c r="Q41" s="7">
        <f>U41</f>
        <v>0</v>
      </c>
      <c r="R41" s="7"/>
      <c r="S41" s="7">
        <f>SUM(T41:V41)</f>
        <v>0</v>
      </c>
      <c r="T41" s="7"/>
      <c r="U41" s="7">
        <v>0</v>
      </c>
      <c r="V41" s="7"/>
      <c r="W41" s="23">
        <f t="shared" si="8"/>
        <v>0</v>
      </c>
      <c r="X41" s="48"/>
      <c r="Y41" s="53"/>
      <c r="Z41" s="54"/>
      <c r="AA41" s="50"/>
      <c r="AB41" s="50"/>
      <c r="AC41" s="50"/>
    </row>
    <row r="42" spans="1:29" ht="54" customHeight="1">
      <c r="A42" s="27" t="s">
        <v>45</v>
      </c>
      <c r="B42" s="30" t="s">
        <v>93</v>
      </c>
      <c r="C42" s="33" t="s">
        <v>218</v>
      </c>
      <c r="D42" s="33"/>
      <c r="E42" s="33"/>
      <c r="F42" s="33" t="s">
        <v>56</v>
      </c>
      <c r="G42" s="10">
        <f t="shared" si="42"/>
        <v>700</v>
      </c>
      <c r="H42" s="7">
        <v>0</v>
      </c>
      <c r="I42" s="10">
        <f t="shared" ref="I42:I43" si="50">M42</f>
        <v>700</v>
      </c>
      <c r="J42" s="7">
        <v>0</v>
      </c>
      <c r="K42" s="7">
        <f>SUM(L42:N42)</f>
        <v>700</v>
      </c>
      <c r="L42" s="7"/>
      <c r="M42" s="7">
        <v>700</v>
      </c>
      <c r="N42" s="7"/>
      <c r="O42" s="7">
        <f>SUM(P42:R42)</f>
        <v>12.6</v>
      </c>
      <c r="P42" s="7"/>
      <c r="Q42" s="7">
        <f>U42</f>
        <v>12.6</v>
      </c>
      <c r="R42" s="7"/>
      <c r="S42" s="7">
        <f>SUM(T42:V42)</f>
        <v>12.6</v>
      </c>
      <c r="T42" s="7"/>
      <c r="U42" s="7">
        <v>12.6</v>
      </c>
      <c r="V42" s="7"/>
      <c r="W42" s="23">
        <f t="shared" si="8"/>
        <v>1.8</v>
      </c>
      <c r="X42" s="48"/>
      <c r="Y42" s="53"/>
      <c r="Z42" s="54"/>
      <c r="AA42" s="50"/>
      <c r="AB42" s="50"/>
      <c r="AC42" s="50"/>
    </row>
    <row r="43" spans="1:29" ht="54" customHeight="1">
      <c r="A43" s="27" t="s">
        <v>91</v>
      </c>
      <c r="B43" s="30" t="s">
        <v>92</v>
      </c>
      <c r="C43" s="33" t="s">
        <v>219</v>
      </c>
      <c r="D43" s="33"/>
      <c r="E43" s="33"/>
      <c r="F43" s="33" t="s">
        <v>56</v>
      </c>
      <c r="G43" s="10">
        <f t="shared" si="42"/>
        <v>5000</v>
      </c>
      <c r="H43" s="7"/>
      <c r="I43" s="10">
        <f t="shared" si="50"/>
        <v>5000</v>
      </c>
      <c r="J43" s="7"/>
      <c r="K43" s="7">
        <f>SUM(L43:N43)</f>
        <v>5000</v>
      </c>
      <c r="L43" s="7"/>
      <c r="M43" s="7">
        <v>5000</v>
      </c>
      <c r="N43" s="7"/>
      <c r="O43" s="7">
        <f>SUM(P43:R43)</f>
        <v>2346.9</v>
      </c>
      <c r="P43" s="7"/>
      <c r="Q43" s="7">
        <f>U43</f>
        <v>2346.9</v>
      </c>
      <c r="R43" s="7"/>
      <c r="S43" s="7">
        <f>SUM(T43:V43)</f>
        <v>2346.9</v>
      </c>
      <c r="T43" s="7"/>
      <c r="U43" s="37">
        <f>2347-0.1</f>
        <v>2346.9</v>
      </c>
      <c r="V43" s="7"/>
      <c r="W43" s="23">
        <f t="shared" si="8"/>
        <v>46.938000000000002</v>
      </c>
      <c r="X43" s="48"/>
      <c r="Y43" s="53"/>
      <c r="Z43" s="54"/>
      <c r="AA43" s="50"/>
      <c r="AB43" s="50"/>
      <c r="AC43" s="50"/>
    </row>
    <row r="44" spans="1:29" ht="39" customHeight="1">
      <c r="A44" s="25" t="s">
        <v>15</v>
      </c>
      <c r="B44" s="26" t="s">
        <v>137</v>
      </c>
      <c r="C44" s="34"/>
      <c r="D44" s="34"/>
      <c r="E44" s="34"/>
      <c r="F44" s="34"/>
      <c r="G44" s="14">
        <f>H44+I44+J44</f>
        <v>600</v>
      </c>
      <c r="H44" s="6">
        <f>SUM(H45:H46)</f>
        <v>0</v>
      </c>
      <c r="I44" s="6">
        <f t="shared" ref="I44:J44" si="51">SUM(I45:I46)</f>
        <v>600</v>
      </c>
      <c r="J44" s="6">
        <f t="shared" si="51"/>
        <v>0</v>
      </c>
      <c r="K44" s="6">
        <f>L44+M44+N44</f>
        <v>100</v>
      </c>
      <c r="L44" s="6">
        <f t="shared" ref="L44:N44" si="52">SUM(L45:L46)</f>
        <v>0</v>
      </c>
      <c r="M44" s="6">
        <f t="shared" si="52"/>
        <v>100</v>
      </c>
      <c r="N44" s="6">
        <f t="shared" si="52"/>
        <v>0</v>
      </c>
      <c r="O44" s="6">
        <f>P44+Q44+R44</f>
        <v>0</v>
      </c>
      <c r="P44" s="6">
        <f t="shared" ref="P44:R44" si="53">SUM(P45:P46)</f>
        <v>0</v>
      </c>
      <c r="Q44" s="6">
        <f t="shared" si="53"/>
        <v>0</v>
      </c>
      <c r="R44" s="6">
        <f t="shared" si="53"/>
        <v>0</v>
      </c>
      <c r="S44" s="6">
        <f>T44+U44+V44</f>
        <v>0</v>
      </c>
      <c r="T44" s="6">
        <f>SUM(T45:T46)</f>
        <v>0</v>
      </c>
      <c r="U44" s="6">
        <f t="shared" ref="U44:V44" si="54">SUM(U45:U46)</f>
        <v>0</v>
      </c>
      <c r="V44" s="6">
        <f t="shared" si="54"/>
        <v>0</v>
      </c>
      <c r="W44" s="23">
        <f t="shared" si="8"/>
        <v>0</v>
      </c>
      <c r="X44" s="48"/>
      <c r="Y44" s="53"/>
      <c r="Z44" s="54"/>
      <c r="AA44" s="50"/>
      <c r="AB44" s="50"/>
      <c r="AC44" s="50"/>
    </row>
    <row r="45" spans="1:29" ht="35.25" customHeight="1">
      <c r="A45" s="116" t="s">
        <v>30</v>
      </c>
      <c r="B45" s="97" t="s">
        <v>136</v>
      </c>
      <c r="C45" s="33" t="s">
        <v>220</v>
      </c>
      <c r="D45" s="33"/>
      <c r="E45" s="33"/>
      <c r="F45" s="33" t="s">
        <v>58</v>
      </c>
      <c r="G45" s="10">
        <f t="shared" ref="G45:G50" si="55">H45+I45+J45</f>
        <v>600</v>
      </c>
      <c r="H45" s="7">
        <v>0</v>
      </c>
      <c r="I45" s="7">
        <v>600</v>
      </c>
      <c r="J45" s="7">
        <v>0</v>
      </c>
      <c r="K45" s="7">
        <f>SUM(L45:N45)</f>
        <v>100</v>
      </c>
      <c r="L45" s="7"/>
      <c r="M45" s="7">
        <v>100</v>
      </c>
      <c r="N45" s="7"/>
      <c r="O45" s="7">
        <f>SUM(P45:R45)</f>
        <v>0</v>
      </c>
      <c r="P45" s="7"/>
      <c r="Q45" s="7">
        <f>U45</f>
        <v>0</v>
      </c>
      <c r="R45" s="7"/>
      <c r="S45" s="7">
        <f>SUM(T45:V45)</f>
        <v>0</v>
      </c>
      <c r="T45" s="7"/>
      <c r="U45" s="7">
        <v>0</v>
      </c>
      <c r="V45" s="7"/>
      <c r="W45" s="23">
        <f t="shared" si="8"/>
        <v>0</v>
      </c>
      <c r="X45" s="48"/>
      <c r="Y45" s="53"/>
      <c r="Z45" s="54"/>
      <c r="AA45" s="50"/>
      <c r="AB45" s="50"/>
      <c r="AC45" s="50"/>
    </row>
    <row r="46" spans="1:29" ht="19.5" hidden="1" customHeight="1">
      <c r="A46" s="118"/>
      <c r="B46" s="99"/>
      <c r="C46" s="33" t="s">
        <v>220</v>
      </c>
      <c r="D46" s="33"/>
      <c r="E46" s="33"/>
      <c r="F46" s="33" t="s">
        <v>65</v>
      </c>
      <c r="G46" s="10">
        <f t="shared" si="55"/>
        <v>0</v>
      </c>
      <c r="H46" s="7"/>
      <c r="I46" s="7"/>
      <c r="J46" s="7"/>
      <c r="K46" s="7">
        <f>SUM(L46:N46)</f>
        <v>0</v>
      </c>
      <c r="L46" s="7"/>
      <c r="M46" s="7"/>
      <c r="N46" s="7"/>
      <c r="O46" s="7">
        <f>SUM(P46:R46)</f>
        <v>0</v>
      </c>
      <c r="P46" s="7"/>
      <c r="Q46" s="7">
        <f>U46</f>
        <v>0</v>
      </c>
      <c r="R46" s="7"/>
      <c r="S46" s="7">
        <f>SUM(T46:V46)</f>
        <v>0</v>
      </c>
      <c r="T46" s="7"/>
      <c r="U46" s="7"/>
      <c r="V46" s="7"/>
      <c r="W46" s="23" t="e">
        <f t="shared" si="8"/>
        <v>#DIV/0!</v>
      </c>
      <c r="X46" s="48"/>
      <c r="Y46" s="53"/>
      <c r="Z46" s="54"/>
      <c r="AA46" s="50"/>
      <c r="AB46" s="50"/>
      <c r="AC46" s="50"/>
    </row>
    <row r="47" spans="1:29" ht="36" customHeight="1">
      <c r="A47" s="25" t="s">
        <v>61</v>
      </c>
      <c r="B47" s="26" t="s">
        <v>60</v>
      </c>
      <c r="C47" s="34"/>
      <c r="D47" s="34"/>
      <c r="E47" s="34"/>
      <c r="F47" s="34"/>
      <c r="G47" s="14">
        <f t="shared" si="55"/>
        <v>89898</v>
      </c>
      <c r="H47" s="6">
        <f>SUM(H48:H50)</f>
        <v>0</v>
      </c>
      <c r="I47" s="6">
        <f>SUM(I48:I50)</f>
        <v>89898</v>
      </c>
      <c r="J47" s="6">
        <f>SUM(J48:J50)</f>
        <v>0</v>
      </c>
      <c r="K47" s="6">
        <f t="shared" ref="K47:K53" si="56">L47+M47+N47</f>
        <v>89898</v>
      </c>
      <c r="L47" s="6">
        <f>SUM(L48:L50)</f>
        <v>0</v>
      </c>
      <c r="M47" s="6">
        <f>SUM(M48:M50)</f>
        <v>89898</v>
      </c>
      <c r="N47" s="6">
        <f>SUM(N48:N50)</f>
        <v>0</v>
      </c>
      <c r="O47" s="6">
        <f t="shared" ref="O47:O53" si="57">P47+Q47+R47</f>
        <v>88352.7</v>
      </c>
      <c r="P47" s="6">
        <f>SUM(P48:P50)</f>
        <v>0</v>
      </c>
      <c r="Q47" s="6">
        <f>SUM(Q48:Q50)</f>
        <v>88352.7</v>
      </c>
      <c r="R47" s="6">
        <f>SUM(R48:R50)</f>
        <v>0</v>
      </c>
      <c r="S47" s="6">
        <f t="shared" ref="S47:S50" si="58">T47+U47+V47</f>
        <v>88398</v>
      </c>
      <c r="T47" s="6">
        <f>SUM(T48:T50)</f>
        <v>0</v>
      </c>
      <c r="U47" s="6">
        <f>SUM(U48:U50)</f>
        <v>88398</v>
      </c>
      <c r="V47" s="6">
        <f>SUM(V48:V50)</f>
        <v>0</v>
      </c>
      <c r="W47" s="23">
        <f t="shared" si="8"/>
        <v>98.281051858773282</v>
      </c>
      <c r="X47" s="48"/>
      <c r="Y47" s="53"/>
      <c r="Z47" s="54"/>
      <c r="AA47" s="50"/>
      <c r="AB47" s="50"/>
      <c r="AC47" s="50"/>
    </row>
    <row r="48" spans="1:29" ht="55.5" customHeight="1">
      <c r="A48" s="27" t="s">
        <v>62</v>
      </c>
      <c r="B48" s="29" t="s">
        <v>94</v>
      </c>
      <c r="C48" s="33" t="s">
        <v>221</v>
      </c>
      <c r="D48" s="33"/>
      <c r="E48" s="33"/>
      <c r="F48" s="33" t="s">
        <v>57</v>
      </c>
      <c r="G48" s="10">
        <f t="shared" si="55"/>
        <v>34398</v>
      </c>
      <c r="H48" s="7">
        <v>0</v>
      </c>
      <c r="I48" s="10">
        <f>M48</f>
        <v>34398</v>
      </c>
      <c r="J48" s="7">
        <v>0</v>
      </c>
      <c r="K48" s="7">
        <f t="shared" si="56"/>
        <v>34398</v>
      </c>
      <c r="L48" s="7"/>
      <c r="M48" s="7">
        <v>34398</v>
      </c>
      <c r="N48" s="7"/>
      <c r="O48" s="7">
        <f>P48+Q48+R48</f>
        <v>34352.699999999997</v>
      </c>
      <c r="P48" s="7"/>
      <c r="Q48" s="37">
        <f>U48-45.3</f>
        <v>34352.699999999997</v>
      </c>
      <c r="R48" s="7"/>
      <c r="S48" s="7">
        <f t="shared" si="58"/>
        <v>34398</v>
      </c>
      <c r="T48" s="7"/>
      <c r="U48" s="37">
        <v>34398</v>
      </c>
      <c r="V48" s="7"/>
      <c r="W48" s="23">
        <f t="shared" si="8"/>
        <v>99.868306296877705</v>
      </c>
      <c r="X48" s="48"/>
      <c r="Y48" s="53"/>
      <c r="Z48" s="54"/>
      <c r="AA48" s="50"/>
      <c r="AB48" s="50"/>
      <c r="AC48" s="71"/>
    </row>
    <row r="49" spans="1:29" ht="54.75" customHeight="1">
      <c r="A49" s="27" t="s">
        <v>63</v>
      </c>
      <c r="B49" s="29" t="s">
        <v>138</v>
      </c>
      <c r="C49" s="33" t="s">
        <v>222</v>
      </c>
      <c r="D49" s="33"/>
      <c r="E49" s="33"/>
      <c r="F49" s="33" t="s">
        <v>109</v>
      </c>
      <c r="G49" s="10">
        <f t="shared" si="55"/>
        <v>1500</v>
      </c>
      <c r="H49" s="7">
        <v>0</v>
      </c>
      <c r="I49" s="10">
        <f t="shared" ref="I49:I50" si="59">M49</f>
        <v>1500</v>
      </c>
      <c r="J49" s="7">
        <v>0</v>
      </c>
      <c r="K49" s="7">
        <f t="shared" si="56"/>
        <v>1500</v>
      </c>
      <c r="L49" s="7"/>
      <c r="M49" s="7">
        <v>1500</v>
      </c>
      <c r="N49" s="7"/>
      <c r="O49" s="7">
        <f t="shared" si="57"/>
        <v>0</v>
      </c>
      <c r="P49" s="7"/>
      <c r="Q49" s="7">
        <f>U49</f>
        <v>0</v>
      </c>
      <c r="R49" s="7"/>
      <c r="S49" s="7">
        <f t="shared" si="58"/>
        <v>0</v>
      </c>
      <c r="T49" s="7"/>
      <c r="U49" s="7">
        <v>0</v>
      </c>
      <c r="V49" s="7"/>
      <c r="W49" s="23">
        <f t="shared" si="8"/>
        <v>0</v>
      </c>
      <c r="X49" s="48"/>
      <c r="Y49" s="53"/>
      <c r="Z49" s="54"/>
      <c r="AA49" s="50"/>
      <c r="AB49" s="50"/>
      <c r="AC49" s="50"/>
    </row>
    <row r="50" spans="1:29" ht="41.25" customHeight="1">
      <c r="A50" s="27" t="s">
        <v>64</v>
      </c>
      <c r="B50" s="29" t="s">
        <v>139</v>
      </c>
      <c r="C50" s="33" t="s">
        <v>223</v>
      </c>
      <c r="D50" s="33"/>
      <c r="E50" s="33"/>
      <c r="F50" s="33" t="s">
        <v>109</v>
      </c>
      <c r="G50" s="10">
        <f t="shared" si="55"/>
        <v>54000</v>
      </c>
      <c r="H50" s="7"/>
      <c r="I50" s="10">
        <f t="shared" si="59"/>
        <v>54000</v>
      </c>
      <c r="J50" s="7">
        <v>0</v>
      </c>
      <c r="K50" s="7">
        <f t="shared" si="56"/>
        <v>54000</v>
      </c>
      <c r="L50" s="7"/>
      <c r="M50" s="7">
        <v>54000</v>
      </c>
      <c r="N50" s="7"/>
      <c r="O50" s="7">
        <f t="shared" si="57"/>
        <v>54000</v>
      </c>
      <c r="P50" s="7">
        <f>T50</f>
        <v>0</v>
      </c>
      <c r="Q50" s="7">
        <f>U50</f>
        <v>54000</v>
      </c>
      <c r="R50" s="7"/>
      <c r="S50" s="7">
        <f t="shared" si="58"/>
        <v>54000</v>
      </c>
      <c r="T50" s="7"/>
      <c r="U50" s="7">
        <v>54000</v>
      </c>
      <c r="V50" s="7"/>
      <c r="W50" s="23">
        <f t="shared" si="8"/>
        <v>100</v>
      </c>
      <c r="X50" s="48"/>
      <c r="Y50" s="53"/>
      <c r="Z50" s="54"/>
      <c r="AA50" s="50"/>
      <c r="AB50" s="50"/>
      <c r="AC50" s="50"/>
    </row>
    <row r="51" spans="1:29" ht="48.75" customHeight="1">
      <c r="A51" s="25" t="s">
        <v>105</v>
      </c>
      <c r="B51" s="26" t="s">
        <v>103</v>
      </c>
      <c r="C51" s="34"/>
      <c r="D51" s="34"/>
      <c r="E51" s="34"/>
      <c r="F51" s="34"/>
      <c r="G51" s="14">
        <f>H51+I51+J51</f>
        <v>1400</v>
      </c>
      <c r="H51" s="6">
        <f>H52</f>
        <v>0</v>
      </c>
      <c r="I51" s="6">
        <f>I52</f>
        <v>1400</v>
      </c>
      <c r="J51" s="6">
        <f>J52</f>
        <v>0</v>
      </c>
      <c r="K51" s="6">
        <f>L51+M51+N51</f>
        <v>1400</v>
      </c>
      <c r="L51" s="6">
        <f>L52</f>
        <v>0</v>
      </c>
      <c r="M51" s="6">
        <f>M52</f>
        <v>1400</v>
      </c>
      <c r="N51" s="6">
        <f>N52</f>
        <v>0</v>
      </c>
      <c r="O51" s="6">
        <f>P51+Q51+R51</f>
        <v>1023.6</v>
      </c>
      <c r="P51" s="6">
        <f>P52</f>
        <v>0</v>
      </c>
      <c r="Q51" s="6">
        <f>Q52</f>
        <v>1023.6</v>
      </c>
      <c r="R51" s="6">
        <f>R52</f>
        <v>0</v>
      </c>
      <c r="S51" s="6">
        <f>T51+U51+V51</f>
        <v>1023.6</v>
      </c>
      <c r="T51" s="6">
        <f>T52</f>
        <v>0</v>
      </c>
      <c r="U51" s="6">
        <f>U52</f>
        <v>1023.6</v>
      </c>
      <c r="V51" s="6">
        <f>V52</f>
        <v>0</v>
      </c>
      <c r="W51" s="23">
        <f t="shared" si="8"/>
        <v>73.114285714285714</v>
      </c>
      <c r="X51" s="48"/>
      <c r="Y51" s="53"/>
      <c r="Z51" s="54"/>
      <c r="AA51" s="50"/>
      <c r="AB51" s="50"/>
      <c r="AC51" s="50"/>
    </row>
    <row r="52" spans="1:29" ht="48.75" customHeight="1">
      <c r="A52" s="27" t="s">
        <v>106</v>
      </c>
      <c r="B52" s="29" t="s">
        <v>104</v>
      </c>
      <c r="C52" s="33" t="s">
        <v>224</v>
      </c>
      <c r="D52" s="33"/>
      <c r="E52" s="33"/>
      <c r="F52" s="33" t="s">
        <v>56</v>
      </c>
      <c r="G52" s="10">
        <f t="shared" ref="G52" si="60">H52+I52+J52</f>
        <v>1400</v>
      </c>
      <c r="H52" s="7">
        <v>0</v>
      </c>
      <c r="I52" s="7">
        <f>M52</f>
        <v>1400</v>
      </c>
      <c r="J52" s="7">
        <v>0</v>
      </c>
      <c r="K52" s="7">
        <f>SUM(L52:N52)</f>
        <v>1400</v>
      </c>
      <c r="L52" s="7"/>
      <c r="M52" s="7">
        <v>1400</v>
      </c>
      <c r="N52" s="7"/>
      <c r="O52" s="7">
        <f>SUM(P52:R52)</f>
        <v>1023.6</v>
      </c>
      <c r="P52" s="7"/>
      <c r="Q52" s="7">
        <f>U52</f>
        <v>1023.6</v>
      </c>
      <c r="R52" s="7"/>
      <c r="S52" s="7">
        <f>SUM(T52:V52)</f>
        <v>1023.6</v>
      </c>
      <c r="T52" s="7"/>
      <c r="U52" s="7">
        <v>1023.6</v>
      </c>
      <c r="V52" s="7"/>
      <c r="W52" s="23">
        <f t="shared" si="8"/>
        <v>73.114285714285714</v>
      </c>
      <c r="X52" s="48"/>
      <c r="Y52" s="53"/>
      <c r="Z52" s="54"/>
      <c r="AA52" s="50"/>
      <c r="AB52" s="50"/>
      <c r="AC52" s="50"/>
    </row>
    <row r="53" spans="1:29" ht="55.5" customHeight="1">
      <c r="A53" s="25" t="s">
        <v>140</v>
      </c>
      <c r="B53" s="26" t="s">
        <v>141</v>
      </c>
      <c r="C53" s="34"/>
      <c r="D53" s="34"/>
      <c r="E53" s="34"/>
      <c r="F53" s="34"/>
      <c r="G53" s="14">
        <f>H53+I53+J53</f>
        <v>11814.5</v>
      </c>
      <c r="H53" s="6">
        <f>SUM(H54:H56)</f>
        <v>11578.2</v>
      </c>
      <c r="I53" s="6">
        <f>SUM(I54:I56)</f>
        <v>236.3</v>
      </c>
      <c r="J53" s="6">
        <f>SUM(J54:J56)</f>
        <v>0</v>
      </c>
      <c r="K53" s="6">
        <f t="shared" si="56"/>
        <v>11814.5</v>
      </c>
      <c r="L53" s="6">
        <f>SUM(L54:L56)</f>
        <v>11578.2</v>
      </c>
      <c r="M53" s="6">
        <f>SUM(M54:M56)</f>
        <v>236.3</v>
      </c>
      <c r="N53" s="6">
        <f>SUM(N54:N56)</f>
        <v>0</v>
      </c>
      <c r="O53" s="6">
        <f t="shared" si="57"/>
        <v>0</v>
      </c>
      <c r="P53" s="6">
        <f>SUM(P54:P56)</f>
        <v>0</v>
      </c>
      <c r="Q53" s="6">
        <f>SUM(Q54:Q56)</f>
        <v>0</v>
      </c>
      <c r="R53" s="6">
        <f>SUM(R54:R56)</f>
        <v>0</v>
      </c>
      <c r="S53" s="6">
        <f>T53+U53+V53</f>
        <v>0</v>
      </c>
      <c r="T53" s="6">
        <f>SUM(T54:T56)</f>
        <v>0</v>
      </c>
      <c r="U53" s="6">
        <f>SUM(U54:U56)</f>
        <v>0</v>
      </c>
      <c r="V53" s="6">
        <f>SUM(V54:V56)</f>
        <v>0</v>
      </c>
      <c r="W53" s="23">
        <f t="shared" si="8"/>
        <v>0</v>
      </c>
      <c r="X53" s="48"/>
      <c r="Y53" s="53"/>
      <c r="Z53" s="54"/>
      <c r="AA53" s="50"/>
      <c r="AB53" s="50"/>
      <c r="AC53" s="50"/>
    </row>
    <row r="54" spans="1:29" ht="68.25" customHeight="1">
      <c r="A54" s="27" t="s">
        <v>142</v>
      </c>
      <c r="B54" s="29" t="s">
        <v>145</v>
      </c>
      <c r="C54" s="33" t="s">
        <v>225</v>
      </c>
      <c r="D54" s="33" t="s">
        <v>225</v>
      </c>
      <c r="E54" s="33"/>
      <c r="F54" s="33" t="s">
        <v>57</v>
      </c>
      <c r="G54" s="10">
        <f t="shared" ref="G54:G58" si="61">H54+I54+J54</f>
        <v>11814.5</v>
      </c>
      <c r="H54" s="7">
        <f>L54</f>
        <v>11578.2</v>
      </c>
      <c r="I54" s="10">
        <f>M54</f>
        <v>236.3</v>
      </c>
      <c r="J54" s="7"/>
      <c r="K54" s="7">
        <f t="shared" ref="K54:K56" si="62">SUM(L54:N54)</f>
        <v>11814.5</v>
      </c>
      <c r="L54" s="7">
        <v>11578.2</v>
      </c>
      <c r="M54" s="10">
        <v>236.3</v>
      </c>
      <c r="N54" s="7"/>
      <c r="O54" s="7">
        <f t="shared" ref="O54:O58" si="63">SUM(P54:R54)</f>
        <v>0</v>
      </c>
      <c r="P54" s="7">
        <f>T54</f>
        <v>0</v>
      </c>
      <c r="Q54" s="7">
        <f>U54</f>
        <v>0</v>
      </c>
      <c r="R54" s="7"/>
      <c r="S54" s="7">
        <f t="shared" ref="S54:S58" si="64">SUM(T54:V54)</f>
        <v>0</v>
      </c>
      <c r="T54" s="7">
        <v>0</v>
      </c>
      <c r="U54" s="7">
        <v>0</v>
      </c>
      <c r="V54" s="7"/>
      <c r="W54" s="23">
        <f t="shared" si="8"/>
        <v>0</v>
      </c>
      <c r="X54" s="48"/>
      <c r="Y54" s="53"/>
      <c r="Z54" s="54"/>
      <c r="AA54" s="50"/>
      <c r="AB54" s="50"/>
      <c r="AC54" s="50"/>
    </row>
    <row r="55" spans="1:29" ht="33.75" hidden="1" customHeight="1">
      <c r="A55" s="27" t="s">
        <v>143</v>
      </c>
      <c r="B55" s="29" t="s">
        <v>146</v>
      </c>
      <c r="C55" s="33"/>
      <c r="D55" s="33"/>
      <c r="E55" s="33"/>
      <c r="F55" s="33"/>
      <c r="G55" s="10">
        <f t="shared" si="61"/>
        <v>0</v>
      </c>
      <c r="H55" s="7"/>
      <c r="I55" s="10"/>
      <c r="J55" s="7"/>
      <c r="K55" s="7">
        <f t="shared" si="62"/>
        <v>0</v>
      </c>
      <c r="L55" s="7"/>
      <c r="M55" s="10"/>
      <c r="N55" s="7"/>
      <c r="O55" s="7">
        <f t="shared" si="63"/>
        <v>0</v>
      </c>
      <c r="P55" s="7"/>
      <c r="Q55" s="7">
        <f>U55</f>
        <v>0</v>
      </c>
      <c r="R55" s="7"/>
      <c r="S55" s="7">
        <f t="shared" si="64"/>
        <v>0</v>
      </c>
      <c r="T55" s="7">
        <v>0</v>
      </c>
      <c r="U55" s="7"/>
      <c r="V55" s="7"/>
      <c r="W55" s="23"/>
      <c r="X55" s="48"/>
      <c r="Y55" s="53"/>
      <c r="Z55" s="54"/>
      <c r="AA55" s="50"/>
      <c r="AB55" s="50"/>
      <c r="AC55" s="50"/>
    </row>
    <row r="56" spans="1:29" ht="39" hidden="1" customHeight="1">
      <c r="A56" s="27" t="s">
        <v>144</v>
      </c>
      <c r="B56" s="29" t="s">
        <v>147</v>
      </c>
      <c r="C56" s="33"/>
      <c r="D56" s="33"/>
      <c r="E56" s="33"/>
      <c r="F56" s="33"/>
      <c r="G56" s="10">
        <f t="shared" si="61"/>
        <v>0</v>
      </c>
      <c r="H56" s="7"/>
      <c r="I56" s="10"/>
      <c r="J56" s="7"/>
      <c r="K56" s="7">
        <f t="shared" si="62"/>
        <v>0</v>
      </c>
      <c r="L56" s="37"/>
      <c r="M56" s="10"/>
      <c r="N56" s="7"/>
      <c r="O56" s="7">
        <f t="shared" si="63"/>
        <v>0</v>
      </c>
      <c r="P56" s="7">
        <f>T56</f>
        <v>0</v>
      </c>
      <c r="Q56" s="7">
        <f t="shared" ref="Q56" si="65">U56</f>
        <v>0</v>
      </c>
      <c r="R56" s="7"/>
      <c r="S56" s="7">
        <f t="shared" si="64"/>
        <v>0</v>
      </c>
      <c r="T56" s="7">
        <v>0</v>
      </c>
      <c r="U56" s="7"/>
      <c r="V56" s="7"/>
      <c r="W56" s="23" t="e">
        <f t="shared" si="8"/>
        <v>#DIV/0!</v>
      </c>
      <c r="X56" s="48"/>
      <c r="Y56" s="53"/>
      <c r="Z56" s="54"/>
      <c r="AA56" s="50"/>
      <c r="AB56" s="50"/>
      <c r="AC56" s="50"/>
    </row>
    <row r="57" spans="1:29" ht="84" customHeight="1">
      <c r="A57" s="25" t="s">
        <v>148</v>
      </c>
      <c r="B57" s="26" t="s">
        <v>149</v>
      </c>
      <c r="C57" s="34"/>
      <c r="D57" s="34"/>
      <c r="E57" s="34"/>
      <c r="F57" s="34"/>
      <c r="G57" s="14">
        <f t="shared" si="61"/>
        <v>39310.9</v>
      </c>
      <c r="H57" s="6">
        <f>SUM(H58:H58)</f>
        <v>36166</v>
      </c>
      <c r="I57" s="6">
        <f>SUM(I58:I58)</f>
        <v>3144.9</v>
      </c>
      <c r="J57" s="6">
        <f>SUM(J58:J58)</f>
        <v>0</v>
      </c>
      <c r="K57" s="6">
        <f>L57+M57+N57</f>
        <v>39310.9</v>
      </c>
      <c r="L57" s="6">
        <f>SUM(L58:L58)</f>
        <v>36166</v>
      </c>
      <c r="M57" s="6">
        <f>SUM(M58:M58)</f>
        <v>3144.9</v>
      </c>
      <c r="N57" s="6">
        <f>SUM(N58:N58)</f>
        <v>0</v>
      </c>
      <c r="O57" s="6">
        <f t="shared" si="63"/>
        <v>0</v>
      </c>
      <c r="P57" s="6">
        <f>SUM(P58:P58)</f>
        <v>0</v>
      </c>
      <c r="Q57" s="6">
        <f>SUM(Q58:Q58)</f>
        <v>0</v>
      </c>
      <c r="R57" s="6">
        <f>SUM(R58:R58)</f>
        <v>0</v>
      </c>
      <c r="S57" s="6">
        <f t="shared" si="64"/>
        <v>0</v>
      </c>
      <c r="T57" s="6">
        <f>SUM(T58:T58)</f>
        <v>0</v>
      </c>
      <c r="U57" s="6">
        <f>SUM(U58:U58)</f>
        <v>0</v>
      </c>
      <c r="V57" s="6">
        <f>SUM(V58:V58)</f>
        <v>0</v>
      </c>
      <c r="W57" s="23">
        <f t="shared" si="8"/>
        <v>0</v>
      </c>
      <c r="X57" s="48"/>
      <c r="Y57" s="53"/>
      <c r="Z57" s="54"/>
      <c r="AA57" s="50"/>
      <c r="AB57" s="50"/>
      <c r="AC57" s="50"/>
    </row>
    <row r="58" spans="1:29" ht="78.75" customHeight="1">
      <c r="A58" s="81" t="s">
        <v>150</v>
      </c>
      <c r="B58" s="82" t="s">
        <v>113</v>
      </c>
      <c r="C58" s="33" t="s">
        <v>226</v>
      </c>
      <c r="D58" s="33" t="s">
        <v>226</v>
      </c>
      <c r="E58" s="33"/>
      <c r="F58" s="33" t="s">
        <v>55</v>
      </c>
      <c r="G58" s="10">
        <f t="shared" si="61"/>
        <v>39310.9</v>
      </c>
      <c r="H58" s="7">
        <f>L58</f>
        <v>36166</v>
      </c>
      <c r="I58" s="10">
        <f>M58</f>
        <v>3144.9</v>
      </c>
      <c r="J58" s="7">
        <v>0</v>
      </c>
      <c r="K58" s="7">
        <f>L58+M58+N58</f>
        <v>39310.9</v>
      </c>
      <c r="L58" s="7">
        <v>36166</v>
      </c>
      <c r="M58" s="7">
        <v>3144.9</v>
      </c>
      <c r="N58" s="7"/>
      <c r="O58" s="7">
        <f t="shared" si="63"/>
        <v>0</v>
      </c>
      <c r="P58" s="7"/>
      <c r="Q58" s="7">
        <f>U58</f>
        <v>0</v>
      </c>
      <c r="R58" s="7"/>
      <c r="S58" s="7">
        <f t="shared" si="64"/>
        <v>0</v>
      </c>
      <c r="T58" s="7">
        <v>0</v>
      </c>
      <c r="U58" s="7">
        <v>0</v>
      </c>
      <c r="V58" s="7"/>
      <c r="W58" s="23">
        <f t="shared" si="8"/>
        <v>0</v>
      </c>
      <c r="X58" s="48"/>
      <c r="Y58" s="53"/>
      <c r="Z58" s="54"/>
      <c r="AA58" s="50"/>
      <c r="AB58" s="50"/>
      <c r="AC58" s="50"/>
    </row>
    <row r="59" spans="1:29" ht="39.75" hidden="1" customHeight="1">
      <c r="A59" s="25" t="s">
        <v>151</v>
      </c>
      <c r="B59" s="26" t="s">
        <v>152</v>
      </c>
      <c r="C59" s="34"/>
      <c r="D59" s="34"/>
      <c r="E59" s="34"/>
      <c r="F59" s="34"/>
      <c r="G59" s="1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23" t="e">
        <f t="shared" si="8"/>
        <v>#DIV/0!</v>
      </c>
      <c r="X59" s="48"/>
      <c r="Y59" s="53"/>
      <c r="Z59" s="54"/>
      <c r="AA59" s="50"/>
      <c r="AB59" s="50"/>
      <c r="AC59" s="50"/>
    </row>
    <row r="60" spans="1:29" ht="61.5" hidden="1" customHeight="1">
      <c r="A60" s="27" t="s">
        <v>156</v>
      </c>
      <c r="B60" s="29" t="s">
        <v>153</v>
      </c>
      <c r="C60" s="33"/>
      <c r="D60" s="33"/>
      <c r="E60" s="33"/>
      <c r="F60" s="33"/>
      <c r="G60" s="10"/>
      <c r="H60" s="7"/>
      <c r="I60" s="10"/>
      <c r="J60" s="7"/>
      <c r="K60" s="7"/>
      <c r="L60" s="7"/>
      <c r="M60" s="10"/>
      <c r="N60" s="7"/>
      <c r="O60" s="7"/>
      <c r="P60" s="7"/>
      <c r="Q60" s="7"/>
      <c r="R60" s="7"/>
      <c r="S60" s="7"/>
      <c r="T60" s="7"/>
      <c r="U60" s="7"/>
      <c r="V60" s="7"/>
      <c r="W60" s="23" t="e">
        <f t="shared" ref="W60:W113" si="66">O60*100/K60</f>
        <v>#DIV/0!</v>
      </c>
      <c r="X60" s="48"/>
      <c r="Y60" s="53"/>
      <c r="Z60" s="54"/>
      <c r="AA60" s="50"/>
      <c r="AB60" s="50"/>
      <c r="AC60" s="50"/>
    </row>
    <row r="61" spans="1:29" ht="54.75" hidden="1" customHeight="1">
      <c r="A61" s="25" t="s">
        <v>154</v>
      </c>
      <c r="B61" s="26" t="s">
        <v>155</v>
      </c>
      <c r="C61" s="34"/>
      <c r="D61" s="34"/>
      <c r="E61" s="34"/>
      <c r="F61" s="34"/>
      <c r="G61" s="1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23" t="e">
        <f t="shared" si="66"/>
        <v>#DIV/0!</v>
      </c>
      <c r="X61" s="48"/>
      <c r="Y61" s="53"/>
      <c r="Z61" s="54"/>
      <c r="AA61" s="50"/>
      <c r="AB61" s="50"/>
      <c r="AC61" s="50"/>
    </row>
    <row r="62" spans="1:29" ht="42" hidden="1" customHeight="1">
      <c r="A62" s="81" t="s">
        <v>157</v>
      </c>
      <c r="B62" s="29" t="s">
        <v>160</v>
      </c>
      <c r="C62" s="33"/>
      <c r="D62" s="33"/>
      <c r="E62" s="33"/>
      <c r="F62" s="33"/>
      <c r="G62" s="10"/>
      <c r="H62" s="7"/>
      <c r="I62" s="10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23" t="e">
        <f t="shared" si="66"/>
        <v>#DIV/0!</v>
      </c>
      <c r="X62" s="48"/>
      <c r="Y62" s="53"/>
      <c r="Z62" s="54"/>
      <c r="AA62" s="50"/>
      <c r="AB62" s="50"/>
      <c r="AC62" s="50"/>
    </row>
    <row r="63" spans="1:29" ht="43.5" hidden="1" customHeight="1">
      <c r="A63" s="81" t="s">
        <v>158</v>
      </c>
      <c r="B63" s="29" t="s">
        <v>161</v>
      </c>
      <c r="C63" s="33"/>
      <c r="D63" s="33"/>
      <c r="E63" s="33"/>
      <c r="F63" s="33"/>
      <c r="G63" s="10"/>
      <c r="H63" s="7"/>
      <c r="I63" s="10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23"/>
      <c r="X63" s="48"/>
      <c r="Y63" s="53"/>
      <c r="Z63" s="54"/>
      <c r="AA63" s="50"/>
      <c r="AB63" s="50"/>
      <c r="AC63" s="50"/>
    </row>
    <row r="64" spans="1:29" ht="57.75" hidden="1" customHeight="1">
      <c r="A64" s="81" t="s">
        <v>159</v>
      </c>
      <c r="B64" s="29" t="s">
        <v>162</v>
      </c>
      <c r="C64" s="33"/>
      <c r="D64" s="33"/>
      <c r="E64" s="33"/>
      <c r="F64" s="33"/>
      <c r="G64" s="10"/>
      <c r="H64" s="7"/>
      <c r="I64" s="10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23"/>
      <c r="X64" s="48"/>
      <c r="Y64" s="53"/>
      <c r="Z64" s="54"/>
      <c r="AA64" s="50"/>
      <c r="AB64" s="50"/>
      <c r="AC64" s="50"/>
    </row>
    <row r="65" spans="1:29" ht="88.5" hidden="1" customHeight="1">
      <c r="A65" s="25" t="s">
        <v>163</v>
      </c>
      <c r="B65" s="26" t="s">
        <v>164</v>
      </c>
      <c r="C65" s="34"/>
      <c r="D65" s="34"/>
      <c r="E65" s="34"/>
      <c r="F65" s="34"/>
      <c r="G65" s="1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23"/>
      <c r="X65" s="48"/>
      <c r="Y65" s="53"/>
      <c r="Z65" s="54"/>
      <c r="AA65" s="50"/>
      <c r="AB65" s="50"/>
      <c r="AC65" s="50"/>
    </row>
    <row r="66" spans="1:29" ht="57.75" hidden="1" customHeight="1">
      <c r="A66" s="81" t="s">
        <v>165</v>
      </c>
      <c r="B66" s="29" t="s">
        <v>166</v>
      </c>
      <c r="C66" s="33"/>
      <c r="D66" s="33"/>
      <c r="E66" s="33"/>
      <c r="F66" s="33"/>
      <c r="G66" s="10"/>
      <c r="H66" s="7"/>
      <c r="I66" s="10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23"/>
      <c r="X66" s="48"/>
      <c r="Y66" s="53"/>
      <c r="Z66" s="54"/>
      <c r="AA66" s="50"/>
      <c r="AB66" s="50"/>
      <c r="AC66" s="50"/>
    </row>
    <row r="67" spans="1:29" ht="34.5" hidden="1" customHeight="1">
      <c r="A67" s="25" t="s">
        <v>167</v>
      </c>
      <c r="B67" s="26" t="s">
        <v>168</v>
      </c>
      <c r="C67" s="34"/>
      <c r="D67" s="34"/>
      <c r="E67" s="34"/>
      <c r="F67" s="34"/>
      <c r="G67" s="14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f>SUM(V68:V72)</f>
        <v>0</v>
      </c>
      <c r="W67" s="23"/>
      <c r="X67" s="48"/>
      <c r="Y67" s="53"/>
      <c r="Z67" s="54"/>
      <c r="AA67" s="50"/>
      <c r="AB67" s="50"/>
      <c r="AC67" s="50"/>
    </row>
    <row r="68" spans="1:29" ht="69.75" hidden="1" customHeight="1">
      <c r="A68" s="81" t="s">
        <v>169</v>
      </c>
      <c r="B68" s="29" t="s">
        <v>170</v>
      </c>
      <c r="C68" s="33"/>
      <c r="D68" s="33"/>
      <c r="E68" s="33"/>
      <c r="F68" s="33"/>
      <c r="G68" s="10"/>
      <c r="H68" s="7"/>
      <c r="I68" s="10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23" t="e">
        <f t="shared" si="66"/>
        <v>#DIV/0!</v>
      </c>
      <c r="X68" s="48"/>
      <c r="Y68" s="53"/>
      <c r="Z68" s="54"/>
      <c r="AA68" s="50"/>
      <c r="AB68" s="50"/>
      <c r="AC68" s="50"/>
    </row>
    <row r="69" spans="1:29" ht="25.5" customHeight="1">
      <c r="A69" s="115" t="s">
        <v>172</v>
      </c>
      <c r="B69" s="115"/>
      <c r="C69" s="32"/>
      <c r="D69" s="32"/>
      <c r="E69" s="32"/>
      <c r="F69" s="32"/>
      <c r="G69" s="16">
        <f>H69+I69+J69</f>
        <v>27161.9</v>
      </c>
      <c r="H69" s="16">
        <f>H70+H76+H78+H80</f>
        <v>0</v>
      </c>
      <c r="I69" s="16">
        <f>I70+I76+I78+I80</f>
        <v>27161.9</v>
      </c>
      <c r="J69" s="16">
        <f>J70+J76+J78+J80</f>
        <v>0</v>
      </c>
      <c r="K69" s="16">
        <f>L69+M69+N69</f>
        <v>27561.9</v>
      </c>
      <c r="L69" s="16">
        <f>L70+L76+L78+L80</f>
        <v>0</v>
      </c>
      <c r="M69" s="16">
        <f>M70+M76+M78+M80</f>
        <v>27561.9</v>
      </c>
      <c r="N69" s="16">
        <f>N70+N76+N78+N80</f>
        <v>0</v>
      </c>
      <c r="O69" s="16">
        <f>P69+Q69+R69</f>
        <v>14861.6</v>
      </c>
      <c r="P69" s="16">
        <f>P70+P76+P78+P80</f>
        <v>0</v>
      </c>
      <c r="Q69" s="16">
        <f>Q70+Q76+Q78+Q80</f>
        <v>14861.6</v>
      </c>
      <c r="R69" s="16">
        <f>R70+R76+R78+R80</f>
        <v>0</v>
      </c>
      <c r="S69" s="16">
        <f>T69+U69+V69</f>
        <v>14861.6</v>
      </c>
      <c r="T69" s="16">
        <f>T70+T76+T78+T80</f>
        <v>0</v>
      </c>
      <c r="U69" s="16">
        <f>U70+U76+U78+U80</f>
        <v>14861.6</v>
      </c>
      <c r="V69" s="16">
        <f>V70+V76+V78+V80</f>
        <v>0</v>
      </c>
      <c r="W69" s="23">
        <f t="shared" si="66"/>
        <v>53.920810974569967</v>
      </c>
      <c r="X69" s="48"/>
      <c r="Y69" s="53"/>
      <c r="Z69" s="54"/>
      <c r="AA69" s="50"/>
      <c r="AB69" s="50"/>
      <c r="AC69" s="50"/>
    </row>
    <row r="70" spans="1:29" ht="36.75" customHeight="1">
      <c r="A70" s="25" t="s">
        <v>16</v>
      </c>
      <c r="B70" s="26" t="s">
        <v>17</v>
      </c>
      <c r="C70" s="34"/>
      <c r="D70" s="34"/>
      <c r="E70" s="34"/>
      <c r="F70" s="34"/>
      <c r="G70" s="14">
        <f t="shared" ref="G70:G74" si="67">H70+I70+J70</f>
        <v>928</v>
      </c>
      <c r="H70" s="14">
        <f>SUM(H71:H75)</f>
        <v>0</v>
      </c>
      <c r="I70" s="14">
        <f t="shared" ref="I70:J70" si="68">SUM(I71:I75)</f>
        <v>928</v>
      </c>
      <c r="J70" s="14">
        <f t="shared" si="68"/>
        <v>0</v>
      </c>
      <c r="K70" s="14">
        <f>L70+M70+N70</f>
        <v>928</v>
      </c>
      <c r="L70" s="14">
        <f t="shared" ref="L70:N70" si="69">SUM(L71:L75)</f>
        <v>0</v>
      </c>
      <c r="M70" s="14">
        <f t="shared" si="69"/>
        <v>928</v>
      </c>
      <c r="N70" s="14">
        <f t="shared" si="69"/>
        <v>0</v>
      </c>
      <c r="O70" s="14">
        <f>P70+Q70+R70</f>
        <v>522</v>
      </c>
      <c r="P70" s="14">
        <f t="shared" ref="P70:R70" si="70">SUM(P71:P75)</f>
        <v>0</v>
      </c>
      <c r="Q70" s="14">
        <f t="shared" si="70"/>
        <v>522</v>
      </c>
      <c r="R70" s="14">
        <f t="shared" si="70"/>
        <v>0</v>
      </c>
      <c r="S70" s="14">
        <f>T70+U70+V70</f>
        <v>522</v>
      </c>
      <c r="T70" s="14">
        <f t="shared" ref="T70:V70" si="71">SUM(T71:T75)</f>
        <v>0</v>
      </c>
      <c r="U70" s="14">
        <f t="shared" si="71"/>
        <v>522</v>
      </c>
      <c r="V70" s="14">
        <f t="shared" si="71"/>
        <v>0</v>
      </c>
      <c r="W70" s="23">
        <f t="shared" si="66"/>
        <v>56.25</v>
      </c>
      <c r="X70" s="48"/>
      <c r="Y70" s="53"/>
      <c r="Z70" s="54"/>
      <c r="AA70" s="50"/>
      <c r="AB70" s="50"/>
      <c r="AC70" s="50"/>
    </row>
    <row r="71" spans="1:29" ht="58.5" customHeight="1">
      <c r="A71" s="27" t="s">
        <v>28</v>
      </c>
      <c r="B71" s="29" t="s">
        <v>18</v>
      </c>
      <c r="C71" s="33" t="s">
        <v>227</v>
      </c>
      <c r="D71" s="33"/>
      <c r="E71" s="33"/>
      <c r="F71" s="33" t="s">
        <v>66</v>
      </c>
      <c r="G71" s="10">
        <f t="shared" si="67"/>
        <v>580</v>
      </c>
      <c r="H71" s="7">
        <v>0</v>
      </c>
      <c r="I71" s="10">
        <f>M71</f>
        <v>580</v>
      </c>
      <c r="J71" s="7">
        <v>0</v>
      </c>
      <c r="K71" s="7">
        <f>SUM(L71:N71)</f>
        <v>580</v>
      </c>
      <c r="L71" s="7"/>
      <c r="M71" s="7">
        <v>580</v>
      </c>
      <c r="N71" s="7"/>
      <c r="O71" s="7">
        <f>SUM(P71:R71)</f>
        <v>192</v>
      </c>
      <c r="P71" s="7"/>
      <c r="Q71" s="7">
        <f>U71</f>
        <v>192</v>
      </c>
      <c r="R71" s="7"/>
      <c r="S71" s="7">
        <f>SUM(T71:V71)</f>
        <v>192</v>
      </c>
      <c r="T71" s="7"/>
      <c r="U71" s="7">
        <v>192</v>
      </c>
      <c r="V71" s="7"/>
      <c r="W71" s="23">
        <f t="shared" si="66"/>
        <v>33.103448275862071</v>
      </c>
      <c r="X71" s="48"/>
      <c r="Y71" s="53"/>
      <c r="Z71" s="54"/>
      <c r="AA71" s="50"/>
      <c r="AB71" s="50"/>
      <c r="AC71" s="50"/>
    </row>
    <row r="72" spans="1:29" ht="39.75" customHeight="1">
      <c r="A72" s="27" t="s">
        <v>29</v>
      </c>
      <c r="B72" s="29" t="s">
        <v>199</v>
      </c>
      <c r="C72" s="33" t="s">
        <v>228</v>
      </c>
      <c r="D72" s="33"/>
      <c r="E72" s="33"/>
      <c r="F72" s="33" t="s">
        <v>67</v>
      </c>
      <c r="G72" s="10">
        <f>H72+I72+J72</f>
        <v>348</v>
      </c>
      <c r="H72" s="7"/>
      <c r="I72" s="10">
        <f>M72</f>
        <v>348</v>
      </c>
      <c r="J72" s="7"/>
      <c r="K72" s="10">
        <f>L72+M72+N72</f>
        <v>348</v>
      </c>
      <c r="L72" s="10"/>
      <c r="M72" s="10">
        <v>348</v>
      </c>
      <c r="N72" s="10"/>
      <c r="O72" s="10">
        <f>P72+Q72+R72</f>
        <v>330</v>
      </c>
      <c r="P72" s="10"/>
      <c r="Q72" s="7">
        <f>U72</f>
        <v>330</v>
      </c>
      <c r="R72" s="10"/>
      <c r="S72" s="10">
        <f>T72+U72+V72</f>
        <v>330</v>
      </c>
      <c r="T72" s="10"/>
      <c r="U72" s="10">
        <v>330</v>
      </c>
      <c r="V72" s="10"/>
      <c r="W72" s="23">
        <f t="shared" si="66"/>
        <v>94.827586206896555</v>
      </c>
      <c r="X72" s="48"/>
      <c r="Y72" s="53"/>
      <c r="Z72" s="54"/>
      <c r="AA72" s="50"/>
      <c r="AB72" s="50"/>
      <c r="AC72" s="50"/>
    </row>
    <row r="73" spans="1:29" ht="61.5" hidden="1" customHeight="1">
      <c r="A73" s="27" t="s">
        <v>34</v>
      </c>
      <c r="B73" s="29"/>
      <c r="C73" s="33"/>
      <c r="D73" s="33"/>
      <c r="E73" s="33"/>
      <c r="F73" s="33"/>
      <c r="G73" s="10">
        <f t="shared" si="67"/>
        <v>0</v>
      </c>
      <c r="H73" s="7">
        <v>0</v>
      </c>
      <c r="I73" s="10"/>
      <c r="J73" s="7">
        <v>0</v>
      </c>
      <c r="K73" s="7">
        <f>SUM(L73:N73)</f>
        <v>0</v>
      </c>
      <c r="L73" s="7"/>
      <c r="M73" s="7"/>
      <c r="N73" s="7"/>
      <c r="O73" s="7">
        <f>SUM(P73:R73)</f>
        <v>0</v>
      </c>
      <c r="P73" s="7"/>
      <c r="Q73" s="7">
        <f>U73</f>
        <v>0</v>
      </c>
      <c r="R73" s="7"/>
      <c r="S73" s="7">
        <f>SUM(T73:V73)</f>
        <v>0</v>
      </c>
      <c r="T73" s="7"/>
      <c r="U73" s="7"/>
      <c r="V73" s="7"/>
      <c r="W73" s="23" t="e">
        <f t="shared" si="66"/>
        <v>#DIV/0!</v>
      </c>
      <c r="X73" s="48"/>
      <c r="Y73" s="53"/>
      <c r="Z73" s="54"/>
      <c r="AA73" s="50"/>
      <c r="AB73" s="50"/>
      <c r="AC73" s="50"/>
    </row>
    <row r="74" spans="1:29" ht="45.75" hidden="1" customHeight="1">
      <c r="A74" s="27"/>
      <c r="B74" s="29"/>
      <c r="C74" s="33"/>
      <c r="D74" s="33"/>
      <c r="E74" s="33"/>
      <c r="F74" s="33"/>
      <c r="G74" s="10">
        <f t="shared" si="67"/>
        <v>0</v>
      </c>
      <c r="H74" s="7"/>
      <c r="I74" s="10"/>
      <c r="J74" s="7"/>
      <c r="K74" s="7">
        <f>SUM(L74:N74)</f>
        <v>0</v>
      </c>
      <c r="L74" s="7"/>
      <c r="M74" s="7"/>
      <c r="N74" s="7"/>
      <c r="O74" s="7">
        <f>SUM(P74:R74)</f>
        <v>0</v>
      </c>
      <c r="P74" s="7"/>
      <c r="Q74" s="7"/>
      <c r="R74" s="7"/>
      <c r="S74" s="7">
        <f>SUM(T74:V74)</f>
        <v>0</v>
      </c>
      <c r="T74" s="7"/>
      <c r="U74" s="7"/>
      <c r="V74" s="7"/>
      <c r="W74" s="23" t="e">
        <f t="shared" si="66"/>
        <v>#DIV/0!</v>
      </c>
      <c r="X74" s="48"/>
      <c r="Y74" s="53"/>
      <c r="Z74" s="54"/>
      <c r="AA74" s="50"/>
      <c r="AB74" s="50"/>
      <c r="AC74" s="50"/>
    </row>
    <row r="75" spans="1:29" ht="25.5" hidden="1" customHeight="1">
      <c r="A75" s="27"/>
      <c r="B75" s="29"/>
      <c r="C75" s="33"/>
      <c r="D75" s="33"/>
      <c r="E75" s="33"/>
      <c r="F75" s="33"/>
      <c r="G75" s="10">
        <f t="shared" ref="G75:G93" si="72">H75+I75+J75</f>
        <v>0</v>
      </c>
      <c r="H75" s="7"/>
      <c r="I75" s="10"/>
      <c r="J75" s="7"/>
      <c r="K75" s="7">
        <f>SUM(L75:N75)</f>
        <v>0</v>
      </c>
      <c r="L75" s="7"/>
      <c r="M75" s="7"/>
      <c r="N75" s="7"/>
      <c r="O75" s="7">
        <f>SUM(P75:R75)</f>
        <v>0</v>
      </c>
      <c r="P75" s="7"/>
      <c r="Q75" s="7"/>
      <c r="R75" s="7"/>
      <c r="S75" s="7">
        <f>SUM(T75:V75)</f>
        <v>0</v>
      </c>
      <c r="T75" s="7"/>
      <c r="U75" s="7"/>
      <c r="V75" s="7"/>
      <c r="W75" s="23" t="e">
        <f t="shared" si="66"/>
        <v>#DIV/0!</v>
      </c>
      <c r="X75" s="48"/>
      <c r="Y75" s="53"/>
      <c r="Z75" s="54"/>
      <c r="AA75" s="50"/>
      <c r="AB75" s="50"/>
      <c r="AC75" s="50"/>
    </row>
    <row r="76" spans="1:29" ht="36.75" customHeight="1">
      <c r="A76" s="25" t="s">
        <v>7</v>
      </c>
      <c r="B76" s="26" t="s">
        <v>19</v>
      </c>
      <c r="C76" s="34"/>
      <c r="D76" s="34"/>
      <c r="E76" s="34"/>
      <c r="F76" s="34"/>
      <c r="G76" s="14">
        <f t="shared" si="72"/>
        <v>4682.8999999999996</v>
      </c>
      <c r="H76" s="14">
        <f>H77</f>
        <v>0</v>
      </c>
      <c r="I76" s="14">
        <f>I77</f>
        <v>4682.8999999999996</v>
      </c>
      <c r="J76" s="14">
        <f>J77</f>
        <v>0</v>
      </c>
      <c r="K76" s="14">
        <f>L76+M76+N76</f>
        <v>5082.8999999999996</v>
      </c>
      <c r="L76" s="14">
        <f>L77</f>
        <v>0</v>
      </c>
      <c r="M76" s="14">
        <f>M77</f>
        <v>5082.8999999999996</v>
      </c>
      <c r="N76" s="14">
        <f>N77</f>
        <v>0</v>
      </c>
      <c r="O76" s="14">
        <f>P76+Q76+R76</f>
        <v>4535.5</v>
      </c>
      <c r="P76" s="14">
        <f>P77</f>
        <v>0</v>
      </c>
      <c r="Q76" s="14">
        <f>Q77</f>
        <v>4535.5</v>
      </c>
      <c r="R76" s="14">
        <f>R77</f>
        <v>0</v>
      </c>
      <c r="S76" s="14">
        <f>T76+U76+V76</f>
        <v>4535.5</v>
      </c>
      <c r="T76" s="14">
        <f>T77</f>
        <v>0</v>
      </c>
      <c r="U76" s="14">
        <f>U77</f>
        <v>4535.5</v>
      </c>
      <c r="V76" s="15">
        <f>V77</f>
        <v>0</v>
      </c>
      <c r="W76" s="23">
        <f t="shared" si="66"/>
        <v>89.23055735898798</v>
      </c>
      <c r="X76" s="48"/>
      <c r="Y76" s="53"/>
      <c r="Z76" s="54"/>
      <c r="AA76" s="50"/>
      <c r="AB76" s="50"/>
      <c r="AC76" s="50"/>
    </row>
    <row r="77" spans="1:29" ht="135" customHeight="1">
      <c r="A77" s="27" t="s">
        <v>31</v>
      </c>
      <c r="B77" s="30" t="s">
        <v>95</v>
      </c>
      <c r="C77" s="33" t="s">
        <v>229</v>
      </c>
      <c r="D77" s="33"/>
      <c r="E77" s="33"/>
      <c r="F77" s="33" t="s">
        <v>80</v>
      </c>
      <c r="G77" s="10">
        <f t="shared" si="72"/>
        <v>4682.8999999999996</v>
      </c>
      <c r="H77" s="9">
        <v>0</v>
      </c>
      <c r="I77" s="10">
        <v>4682.8999999999996</v>
      </c>
      <c r="J77" s="9">
        <v>0</v>
      </c>
      <c r="K77" s="7">
        <f>SUM(L77:N77)</f>
        <v>5082.8999999999996</v>
      </c>
      <c r="L77" s="7"/>
      <c r="M77" s="7">
        <v>5082.8999999999996</v>
      </c>
      <c r="N77" s="7"/>
      <c r="O77" s="7">
        <f>SUM(P77:R77)</f>
        <v>4535.5</v>
      </c>
      <c r="P77" s="7"/>
      <c r="Q77" s="7">
        <f>U77</f>
        <v>4535.5</v>
      </c>
      <c r="R77" s="7"/>
      <c r="S77" s="7">
        <f>SUM(T77:V77)</f>
        <v>4535.5</v>
      </c>
      <c r="T77" s="7"/>
      <c r="U77" s="7">
        <v>4535.5</v>
      </c>
      <c r="V77" s="7"/>
      <c r="W77" s="23">
        <f t="shared" si="66"/>
        <v>89.23055735898798</v>
      </c>
      <c r="X77" s="48"/>
      <c r="Y77" s="53"/>
      <c r="Z77" s="54"/>
      <c r="AA77" s="50"/>
      <c r="AB77" s="50"/>
      <c r="AC77" s="50"/>
    </row>
    <row r="78" spans="1:29" ht="36" customHeight="1">
      <c r="A78" s="25" t="s">
        <v>8</v>
      </c>
      <c r="B78" s="26" t="s">
        <v>68</v>
      </c>
      <c r="C78" s="34"/>
      <c r="D78" s="34"/>
      <c r="E78" s="34"/>
      <c r="F78" s="34"/>
      <c r="G78" s="14">
        <f>H78+I78+J78</f>
        <v>20000</v>
      </c>
      <c r="H78" s="14">
        <f>H79</f>
        <v>0</v>
      </c>
      <c r="I78" s="14">
        <f>I79</f>
        <v>20000</v>
      </c>
      <c r="J78" s="14">
        <f>J79</f>
        <v>0</v>
      </c>
      <c r="K78" s="14">
        <f t="shared" ref="K78:K85" si="73">L78+M78+N78</f>
        <v>20000</v>
      </c>
      <c r="L78" s="14">
        <f>L79</f>
        <v>0</v>
      </c>
      <c r="M78" s="14">
        <f>M79</f>
        <v>20000</v>
      </c>
      <c r="N78" s="14">
        <f>N79</f>
        <v>0</v>
      </c>
      <c r="O78" s="14">
        <f t="shared" ref="O78:U78" si="74">O79</f>
        <v>9631.1</v>
      </c>
      <c r="P78" s="14">
        <f t="shared" si="74"/>
        <v>0</v>
      </c>
      <c r="Q78" s="14">
        <f t="shared" si="74"/>
        <v>9631.1</v>
      </c>
      <c r="R78" s="14">
        <f t="shared" si="74"/>
        <v>0</v>
      </c>
      <c r="S78" s="14">
        <f t="shared" si="74"/>
        <v>9631.1</v>
      </c>
      <c r="T78" s="14">
        <f t="shared" si="74"/>
        <v>0</v>
      </c>
      <c r="U78" s="14">
        <f t="shared" si="74"/>
        <v>9631.1</v>
      </c>
      <c r="V78" s="15"/>
      <c r="W78" s="23">
        <f t="shared" si="66"/>
        <v>48.155500000000004</v>
      </c>
      <c r="X78" s="48"/>
      <c r="Y78" s="53"/>
      <c r="Z78" s="54"/>
      <c r="AA78" s="50"/>
      <c r="AB78" s="50"/>
      <c r="AC78" s="50"/>
    </row>
    <row r="79" spans="1:29" ht="48.75" customHeight="1">
      <c r="A79" s="27" t="s">
        <v>32</v>
      </c>
      <c r="B79" s="30" t="s">
        <v>171</v>
      </c>
      <c r="C79" s="33" t="s">
        <v>230</v>
      </c>
      <c r="D79" s="33"/>
      <c r="E79" s="33"/>
      <c r="F79" s="33" t="s">
        <v>55</v>
      </c>
      <c r="G79" s="10">
        <f>H79+I79+J79</f>
        <v>20000</v>
      </c>
      <c r="H79" s="7">
        <v>0</v>
      </c>
      <c r="I79" s="10">
        <f>M79</f>
        <v>20000</v>
      </c>
      <c r="J79" s="7">
        <v>0</v>
      </c>
      <c r="K79" s="7">
        <f t="shared" si="73"/>
        <v>20000</v>
      </c>
      <c r="L79" s="7">
        <v>0</v>
      </c>
      <c r="M79" s="7">
        <v>20000</v>
      </c>
      <c r="N79" s="7">
        <v>0</v>
      </c>
      <c r="O79" s="7">
        <f>SUM(P79:R79)</f>
        <v>9631.1</v>
      </c>
      <c r="P79" s="7"/>
      <c r="Q79" s="7">
        <f>U79</f>
        <v>9631.1</v>
      </c>
      <c r="R79" s="7"/>
      <c r="S79" s="7">
        <f>SUM(T79:V79)</f>
        <v>9631.1</v>
      </c>
      <c r="T79" s="7"/>
      <c r="U79" s="7">
        <v>9631.1</v>
      </c>
      <c r="V79" s="7"/>
      <c r="W79" s="23">
        <f t="shared" si="66"/>
        <v>48.155500000000004</v>
      </c>
      <c r="X79" s="48"/>
      <c r="Y79" s="53"/>
      <c r="Z79" s="54"/>
      <c r="AA79" s="50"/>
      <c r="AB79" s="50"/>
      <c r="AC79" s="50"/>
    </row>
    <row r="80" spans="1:29" ht="40.5" customHeight="1">
      <c r="A80" s="26">
        <v>4</v>
      </c>
      <c r="B80" s="26" t="s">
        <v>83</v>
      </c>
      <c r="C80" s="34"/>
      <c r="D80" s="34"/>
      <c r="E80" s="34"/>
      <c r="F80" s="34"/>
      <c r="G80" s="14">
        <f>H80+I80+J80</f>
        <v>1551</v>
      </c>
      <c r="H80" s="14">
        <f>SUM(H81:H83)</f>
        <v>0</v>
      </c>
      <c r="I80" s="14">
        <f t="shared" ref="I80:J80" si="75">SUM(I81:I83)</f>
        <v>1551</v>
      </c>
      <c r="J80" s="14">
        <f t="shared" si="75"/>
        <v>0</v>
      </c>
      <c r="K80" s="14">
        <f t="shared" si="73"/>
        <v>1551</v>
      </c>
      <c r="L80" s="14">
        <f t="shared" ref="L80:N80" si="76">SUM(L81:L83)</f>
        <v>0</v>
      </c>
      <c r="M80" s="14">
        <f t="shared" si="76"/>
        <v>1551</v>
      </c>
      <c r="N80" s="14">
        <f t="shared" si="76"/>
        <v>0</v>
      </c>
      <c r="O80" s="14">
        <f>P80+Q80+R80</f>
        <v>173</v>
      </c>
      <c r="P80" s="14">
        <f t="shared" ref="P80:R80" si="77">SUM(P81:P83)</f>
        <v>0</v>
      </c>
      <c r="Q80" s="14">
        <f t="shared" si="77"/>
        <v>173</v>
      </c>
      <c r="R80" s="14">
        <f t="shared" si="77"/>
        <v>0</v>
      </c>
      <c r="S80" s="14">
        <f>T80+U80+V80</f>
        <v>173</v>
      </c>
      <c r="T80" s="14">
        <f t="shared" ref="T80:V80" si="78">SUM(T81:T83)</f>
        <v>0</v>
      </c>
      <c r="U80" s="14">
        <f t="shared" si="78"/>
        <v>173</v>
      </c>
      <c r="V80" s="14">
        <f t="shared" si="78"/>
        <v>0</v>
      </c>
      <c r="W80" s="23">
        <f t="shared" si="66"/>
        <v>11.154094132817537</v>
      </c>
      <c r="X80" s="48"/>
      <c r="Y80" s="53"/>
      <c r="Z80" s="54"/>
      <c r="AA80" s="50"/>
      <c r="AB80" s="50"/>
      <c r="AC80" s="50"/>
    </row>
    <row r="81" spans="1:29" ht="39.75" customHeight="1">
      <c r="A81" s="87" t="s">
        <v>33</v>
      </c>
      <c r="B81" s="97" t="s">
        <v>96</v>
      </c>
      <c r="C81" s="33" t="s">
        <v>231</v>
      </c>
      <c r="D81" s="33"/>
      <c r="E81" s="33"/>
      <c r="F81" s="33" t="s">
        <v>58</v>
      </c>
      <c r="G81" s="10">
        <f t="shared" ref="G81:G83" si="79">H81+I81+J81</f>
        <v>1051</v>
      </c>
      <c r="H81" s="7">
        <v>0</v>
      </c>
      <c r="I81" s="7">
        <f>M81</f>
        <v>1051</v>
      </c>
      <c r="J81" s="9">
        <v>0</v>
      </c>
      <c r="K81" s="7">
        <f t="shared" si="73"/>
        <v>1051</v>
      </c>
      <c r="L81" s="7">
        <v>0</v>
      </c>
      <c r="M81" s="7">
        <v>1051</v>
      </c>
      <c r="N81" s="7">
        <v>0</v>
      </c>
      <c r="O81" s="7">
        <f>P81+Q81+R81</f>
        <v>173</v>
      </c>
      <c r="P81" s="7">
        <v>0</v>
      </c>
      <c r="Q81" s="7">
        <f>U81</f>
        <v>173</v>
      </c>
      <c r="R81" s="7">
        <v>0</v>
      </c>
      <c r="S81" s="7">
        <f>T81+U81+V81</f>
        <v>173</v>
      </c>
      <c r="T81" s="7">
        <v>0</v>
      </c>
      <c r="U81" s="7">
        <v>173</v>
      </c>
      <c r="V81" s="7">
        <v>0</v>
      </c>
      <c r="W81" s="23">
        <f t="shared" si="66"/>
        <v>16.460513796384397</v>
      </c>
      <c r="X81" s="48"/>
      <c r="Y81" s="53"/>
      <c r="Z81" s="54"/>
      <c r="AA81" s="50"/>
      <c r="AB81" s="50"/>
      <c r="AC81" s="50"/>
    </row>
    <row r="82" spans="1:29" ht="19.5" hidden="1" customHeight="1">
      <c r="A82" s="92"/>
      <c r="B82" s="99"/>
      <c r="C82" s="33" t="s">
        <v>97</v>
      </c>
      <c r="D82" s="33"/>
      <c r="E82" s="33"/>
      <c r="F82" s="33" t="s">
        <v>66</v>
      </c>
      <c r="G82" s="10">
        <f t="shared" si="79"/>
        <v>0</v>
      </c>
      <c r="H82" s="7">
        <v>0</v>
      </c>
      <c r="I82" s="7"/>
      <c r="J82" s="9"/>
      <c r="K82" s="7">
        <f t="shared" si="73"/>
        <v>0</v>
      </c>
      <c r="L82" s="7"/>
      <c r="M82" s="7"/>
      <c r="N82" s="7"/>
      <c r="O82" s="7">
        <f>P82+Q82+R82</f>
        <v>0</v>
      </c>
      <c r="P82" s="7"/>
      <c r="Q82" s="7">
        <f>U82</f>
        <v>0</v>
      </c>
      <c r="R82" s="7"/>
      <c r="S82" s="7">
        <f>T82+U82+V82</f>
        <v>0</v>
      </c>
      <c r="T82" s="7"/>
      <c r="U82" s="7"/>
      <c r="V82" s="7"/>
      <c r="W82" s="23" t="e">
        <f t="shared" si="66"/>
        <v>#DIV/0!</v>
      </c>
      <c r="X82" s="48"/>
      <c r="Y82" s="53"/>
      <c r="Z82" s="54"/>
      <c r="AA82" s="50"/>
      <c r="AB82" s="50"/>
      <c r="AC82" s="50"/>
    </row>
    <row r="83" spans="1:29" s="50" customFormat="1" ht="35.25" customHeight="1">
      <c r="A83" s="27" t="s">
        <v>59</v>
      </c>
      <c r="B83" s="30" t="s">
        <v>110</v>
      </c>
      <c r="C83" s="27" t="s">
        <v>255</v>
      </c>
      <c r="D83" s="27"/>
      <c r="E83" s="27"/>
      <c r="F83" s="27" t="s">
        <v>71</v>
      </c>
      <c r="G83" s="45">
        <f t="shared" si="79"/>
        <v>500</v>
      </c>
      <c r="H83" s="37"/>
      <c r="I83" s="37">
        <f>M83</f>
        <v>500</v>
      </c>
      <c r="J83" s="86"/>
      <c r="K83" s="37">
        <f t="shared" si="73"/>
        <v>500</v>
      </c>
      <c r="L83" s="37"/>
      <c r="M83" s="37">
        <v>500</v>
      </c>
      <c r="N83" s="37"/>
      <c r="O83" s="37">
        <f>P83+Q83+R83</f>
        <v>0</v>
      </c>
      <c r="P83" s="37"/>
      <c r="Q83" s="37">
        <f>U83</f>
        <v>0</v>
      </c>
      <c r="R83" s="37"/>
      <c r="S83" s="37">
        <f>T83+U83+V83</f>
        <v>0</v>
      </c>
      <c r="T83" s="37"/>
      <c r="U83" s="37"/>
      <c r="V83" s="37"/>
      <c r="W83" s="70">
        <f t="shared" si="66"/>
        <v>0</v>
      </c>
      <c r="X83" s="51"/>
      <c r="Y83" s="53"/>
      <c r="Z83" s="54"/>
    </row>
    <row r="84" spans="1:29" ht="37.5" customHeight="1">
      <c r="A84" s="91" t="s">
        <v>173</v>
      </c>
      <c r="B84" s="91"/>
      <c r="C84" s="32"/>
      <c r="D84" s="32"/>
      <c r="E84" s="32"/>
      <c r="F84" s="32"/>
      <c r="G84" s="16">
        <f>H84+I84+J84</f>
        <v>24550</v>
      </c>
      <c r="H84" s="16">
        <f>H85+H91+H94+H98+H100</f>
        <v>0</v>
      </c>
      <c r="I84" s="16">
        <f t="shared" ref="I84:J84" si="80">I85+I91+I94+I98+I100</f>
        <v>24550</v>
      </c>
      <c r="J84" s="16">
        <f t="shared" si="80"/>
        <v>0</v>
      </c>
      <c r="K84" s="16">
        <f t="shared" si="73"/>
        <v>24550</v>
      </c>
      <c r="L84" s="16">
        <f t="shared" ref="L84:N84" si="81">L85+L91+L94+L98+L100</f>
        <v>0</v>
      </c>
      <c r="M84" s="16">
        <f t="shared" si="81"/>
        <v>24550</v>
      </c>
      <c r="N84" s="16">
        <f t="shared" si="81"/>
        <v>0</v>
      </c>
      <c r="O84" s="16">
        <f>SUM(P84:R84)</f>
        <v>19992.099999999999</v>
      </c>
      <c r="P84" s="16">
        <f t="shared" ref="P84:Q84" si="82">P85+P91+P94+P98+P100</f>
        <v>0</v>
      </c>
      <c r="Q84" s="16">
        <f t="shared" si="82"/>
        <v>19992.099999999999</v>
      </c>
      <c r="R84" s="16">
        <f>R85+R91+R94+R98+R100</f>
        <v>0</v>
      </c>
      <c r="S84" s="16">
        <f>SUM(T84:V84)</f>
        <v>19772.5</v>
      </c>
      <c r="T84" s="16">
        <f t="shared" ref="T84:V84" si="83">T85+T91+T94+T98+T100</f>
        <v>0</v>
      </c>
      <c r="U84" s="16">
        <f t="shared" si="83"/>
        <v>19772.5</v>
      </c>
      <c r="V84" s="16">
        <f t="shared" si="83"/>
        <v>0</v>
      </c>
      <c r="W84" s="23">
        <f t="shared" si="66"/>
        <v>81.43421588594704</v>
      </c>
      <c r="X84" s="48"/>
      <c r="Y84" s="53"/>
      <c r="Z84" s="54"/>
      <c r="AA84" s="50"/>
      <c r="AB84" s="50"/>
      <c r="AC84" s="50"/>
    </row>
    <row r="85" spans="1:29" ht="50.25" customHeight="1">
      <c r="A85" s="26">
        <v>1</v>
      </c>
      <c r="B85" s="26" t="s">
        <v>20</v>
      </c>
      <c r="C85" s="34"/>
      <c r="D85" s="34"/>
      <c r="E85" s="34"/>
      <c r="F85" s="34"/>
      <c r="G85" s="14">
        <f t="shared" si="72"/>
        <v>450</v>
      </c>
      <c r="H85" s="14">
        <f>SUM(H86:H90)</f>
        <v>0</v>
      </c>
      <c r="I85" s="14">
        <f>SUM(I86:I90)</f>
        <v>450</v>
      </c>
      <c r="J85" s="14">
        <f>SUM(J86:J90)</f>
        <v>0</v>
      </c>
      <c r="K85" s="14">
        <f t="shared" si="73"/>
        <v>450</v>
      </c>
      <c r="L85" s="14">
        <f>SUM(L86:L90)</f>
        <v>0</v>
      </c>
      <c r="M85" s="14">
        <f>SUM(M86:M90)</f>
        <v>450</v>
      </c>
      <c r="N85" s="14">
        <f>SUM(N86:N90)</f>
        <v>0</v>
      </c>
      <c r="O85" s="14">
        <f>P85+Q85+R85</f>
        <v>165</v>
      </c>
      <c r="P85" s="14">
        <f>SUM(P86:P90)</f>
        <v>0</v>
      </c>
      <c r="Q85" s="14">
        <f>SUM(Q86:Q90)</f>
        <v>165</v>
      </c>
      <c r="R85" s="14">
        <f>SUM(R86:R90)</f>
        <v>0</v>
      </c>
      <c r="S85" s="14">
        <f>T85+U85+V85</f>
        <v>165</v>
      </c>
      <c r="T85" s="14">
        <f>SUM(T86:T90)</f>
        <v>0</v>
      </c>
      <c r="U85" s="14">
        <f>SUM(U86:U90)</f>
        <v>165</v>
      </c>
      <c r="V85" s="14">
        <f>SUM(V86:V90)</f>
        <v>0</v>
      </c>
      <c r="W85" s="23">
        <f t="shared" si="66"/>
        <v>36.666666666666664</v>
      </c>
      <c r="X85" s="48"/>
      <c r="Y85" s="53"/>
      <c r="Z85" s="54"/>
      <c r="AA85" s="50"/>
      <c r="AB85" s="50"/>
      <c r="AC85" s="50"/>
    </row>
    <row r="86" spans="1:29" ht="17.25" customHeight="1">
      <c r="A86" s="87" t="s">
        <v>28</v>
      </c>
      <c r="B86" s="97" t="s">
        <v>174</v>
      </c>
      <c r="C86" s="33" t="s">
        <v>232</v>
      </c>
      <c r="D86" s="33"/>
      <c r="E86" s="33"/>
      <c r="F86" s="33" t="s">
        <v>202</v>
      </c>
      <c r="G86" s="10">
        <f t="shared" si="72"/>
        <v>150</v>
      </c>
      <c r="H86" s="7">
        <v>0</v>
      </c>
      <c r="I86" s="10">
        <f>M86</f>
        <v>150</v>
      </c>
      <c r="J86" s="7">
        <v>0</v>
      </c>
      <c r="K86" s="7">
        <f t="shared" ref="K86:K90" si="84">SUM(L86:N86)</f>
        <v>150</v>
      </c>
      <c r="L86" s="7"/>
      <c r="M86" s="10">
        <v>150</v>
      </c>
      <c r="N86" s="7"/>
      <c r="O86" s="7">
        <f t="shared" ref="O86:O90" si="85">SUM(P86:R86)</f>
        <v>0</v>
      </c>
      <c r="P86" s="7"/>
      <c r="Q86" s="7">
        <f>U86</f>
        <v>0</v>
      </c>
      <c r="R86" s="7"/>
      <c r="S86" s="7">
        <f t="shared" ref="S86:S90" si="86">SUM(T86:V86)</f>
        <v>0</v>
      </c>
      <c r="T86" s="7"/>
      <c r="U86" s="7">
        <v>0</v>
      </c>
      <c r="V86" s="7"/>
      <c r="W86" s="23">
        <f t="shared" si="66"/>
        <v>0</v>
      </c>
      <c r="X86" s="48"/>
      <c r="Y86" s="53"/>
      <c r="Z86" s="54"/>
      <c r="AA86" s="50"/>
      <c r="AB86" s="50"/>
      <c r="AC86" s="50"/>
    </row>
    <row r="87" spans="1:29" ht="15.75" customHeight="1">
      <c r="A87" s="88"/>
      <c r="B87" s="98"/>
      <c r="C87" s="33" t="s">
        <v>232</v>
      </c>
      <c r="D87" s="33"/>
      <c r="E87" s="33"/>
      <c r="F87" s="33" t="s">
        <v>70</v>
      </c>
      <c r="G87" s="10">
        <f t="shared" si="72"/>
        <v>150</v>
      </c>
      <c r="H87" s="7">
        <v>0</v>
      </c>
      <c r="I87" s="10">
        <f t="shared" ref="I87:I90" si="87">M87</f>
        <v>150</v>
      </c>
      <c r="J87" s="7">
        <v>0</v>
      </c>
      <c r="K87" s="7">
        <f t="shared" si="84"/>
        <v>150</v>
      </c>
      <c r="L87" s="7"/>
      <c r="M87" s="10">
        <v>150</v>
      </c>
      <c r="N87" s="7"/>
      <c r="O87" s="7">
        <f t="shared" si="85"/>
        <v>47.5</v>
      </c>
      <c r="P87" s="7"/>
      <c r="Q87" s="7">
        <f t="shared" ref="Q87:Q90" si="88">U87</f>
        <v>47.5</v>
      </c>
      <c r="R87" s="7"/>
      <c r="S87" s="7">
        <f t="shared" si="86"/>
        <v>47.5</v>
      </c>
      <c r="T87" s="7"/>
      <c r="U87" s="7">
        <v>47.5</v>
      </c>
      <c r="V87" s="7"/>
      <c r="W87" s="23">
        <f t="shared" si="66"/>
        <v>31.666666666666668</v>
      </c>
      <c r="X87" s="48"/>
      <c r="Y87" s="53"/>
      <c r="Z87" s="54"/>
      <c r="AA87" s="50"/>
      <c r="AB87" s="50"/>
      <c r="AC87" s="50"/>
    </row>
    <row r="88" spans="1:29" ht="15.75" customHeight="1">
      <c r="A88" s="88"/>
      <c r="B88" s="98"/>
      <c r="C88" s="33" t="s">
        <v>232</v>
      </c>
      <c r="D88" s="33"/>
      <c r="E88" s="33"/>
      <c r="F88" s="33" t="s">
        <v>69</v>
      </c>
      <c r="G88" s="10">
        <f t="shared" si="72"/>
        <v>60</v>
      </c>
      <c r="H88" s="7">
        <v>0</v>
      </c>
      <c r="I88" s="10">
        <f t="shared" si="87"/>
        <v>60</v>
      </c>
      <c r="J88" s="7">
        <v>0</v>
      </c>
      <c r="K88" s="7">
        <f t="shared" si="84"/>
        <v>60</v>
      </c>
      <c r="L88" s="7"/>
      <c r="M88" s="10">
        <v>60</v>
      </c>
      <c r="N88" s="7"/>
      <c r="O88" s="7">
        <f t="shared" si="85"/>
        <v>47.5</v>
      </c>
      <c r="P88" s="7"/>
      <c r="Q88" s="7">
        <f t="shared" si="88"/>
        <v>47.5</v>
      </c>
      <c r="R88" s="7"/>
      <c r="S88" s="7">
        <f t="shared" si="86"/>
        <v>47.5</v>
      </c>
      <c r="T88" s="7"/>
      <c r="U88" s="7">
        <v>47.5</v>
      </c>
      <c r="V88" s="7"/>
      <c r="W88" s="23">
        <f t="shared" si="66"/>
        <v>79.166666666666671</v>
      </c>
      <c r="X88" s="48"/>
      <c r="Y88" s="53"/>
      <c r="Z88" s="54"/>
      <c r="AA88" s="50"/>
      <c r="AB88" s="50"/>
      <c r="AC88" s="50"/>
    </row>
    <row r="89" spans="1:29" ht="15.75" customHeight="1">
      <c r="A89" s="88"/>
      <c r="B89" s="98"/>
      <c r="C89" s="33" t="s">
        <v>232</v>
      </c>
      <c r="D89" s="33"/>
      <c r="E89" s="33"/>
      <c r="F89" s="33" t="s">
        <v>65</v>
      </c>
      <c r="G89" s="10">
        <f t="shared" si="72"/>
        <v>75</v>
      </c>
      <c r="H89" s="7"/>
      <c r="I89" s="10">
        <f t="shared" si="87"/>
        <v>75</v>
      </c>
      <c r="J89" s="7"/>
      <c r="K89" s="7">
        <f t="shared" si="84"/>
        <v>75</v>
      </c>
      <c r="L89" s="7"/>
      <c r="M89" s="10">
        <v>75</v>
      </c>
      <c r="N89" s="7"/>
      <c r="O89" s="7">
        <f t="shared" si="85"/>
        <v>55</v>
      </c>
      <c r="P89" s="7"/>
      <c r="Q89" s="7">
        <f t="shared" si="88"/>
        <v>55</v>
      </c>
      <c r="R89" s="7"/>
      <c r="S89" s="7">
        <f t="shared" si="86"/>
        <v>55</v>
      </c>
      <c r="T89" s="7"/>
      <c r="U89" s="7">
        <v>55</v>
      </c>
      <c r="V89" s="7"/>
      <c r="W89" s="23">
        <f t="shared" si="66"/>
        <v>73.333333333333329</v>
      </c>
      <c r="X89" s="48"/>
      <c r="Y89" s="53"/>
      <c r="Z89" s="54"/>
      <c r="AA89" s="50"/>
      <c r="AB89" s="50"/>
      <c r="AC89" s="50"/>
    </row>
    <row r="90" spans="1:29" ht="15.75" customHeight="1">
      <c r="A90" s="92"/>
      <c r="B90" s="99"/>
      <c r="C90" s="33" t="s">
        <v>232</v>
      </c>
      <c r="D90" s="33"/>
      <c r="E90" s="33"/>
      <c r="F90" s="33" t="s">
        <v>109</v>
      </c>
      <c r="G90" s="10">
        <f t="shared" si="72"/>
        <v>15</v>
      </c>
      <c r="H90" s="7">
        <v>0</v>
      </c>
      <c r="I90" s="10">
        <f t="shared" si="87"/>
        <v>15</v>
      </c>
      <c r="J90" s="7">
        <v>0</v>
      </c>
      <c r="K90" s="7">
        <f t="shared" si="84"/>
        <v>15</v>
      </c>
      <c r="L90" s="7"/>
      <c r="M90" s="10">
        <v>15</v>
      </c>
      <c r="N90" s="7"/>
      <c r="O90" s="7">
        <f t="shared" si="85"/>
        <v>15</v>
      </c>
      <c r="P90" s="7"/>
      <c r="Q90" s="7">
        <f t="shared" si="88"/>
        <v>15</v>
      </c>
      <c r="R90" s="7"/>
      <c r="S90" s="7">
        <f t="shared" si="86"/>
        <v>15</v>
      </c>
      <c r="T90" s="7"/>
      <c r="U90" s="7">
        <v>15</v>
      </c>
      <c r="V90" s="7"/>
      <c r="W90" s="23">
        <f t="shared" si="66"/>
        <v>100</v>
      </c>
      <c r="X90" s="48"/>
      <c r="Y90" s="53"/>
      <c r="Z90" s="54"/>
      <c r="AA90" s="50"/>
      <c r="AB90" s="50"/>
      <c r="AC90" s="50"/>
    </row>
    <row r="91" spans="1:29" ht="52.5" customHeight="1">
      <c r="A91" s="26">
        <v>2</v>
      </c>
      <c r="B91" s="26" t="s">
        <v>98</v>
      </c>
      <c r="C91" s="34"/>
      <c r="D91" s="34"/>
      <c r="E91" s="34"/>
      <c r="F91" s="34"/>
      <c r="G91" s="14">
        <f t="shared" si="72"/>
        <v>2800</v>
      </c>
      <c r="H91" s="14">
        <f>H92+H93</f>
        <v>0</v>
      </c>
      <c r="I91" s="14">
        <f>I92+I93</f>
        <v>2800</v>
      </c>
      <c r="J91" s="14">
        <f>J92+J93</f>
        <v>0</v>
      </c>
      <c r="K91" s="14">
        <f t="shared" ref="K91:K93" si="89">L91+M91+N91</f>
        <v>2800</v>
      </c>
      <c r="L91" s="14">
        <f>L92+L93</f>
        <v>0</v>
      </c>
      <c r="M91" s="14">
        <f>M92+M93</f>
        <v>2800</v>
      </c>
      <c r="N91" s="14">
        <f>N92+N93</f>
        <v>0</v>
      </c>
      <c r="O91" s="14">
        <f>P91+Q91+R91</f>
        <v>2696.5</v>
      </c>
      <c r="P91" s="14">
        <f>P92+P93</f>
        <v>0</v>
      </c>
      <c r="Q91" s="14">
        <f>Q92+Q93</f>
        <v>2696.5</v>
      </c>
      <c r="R91" s="14">
        <f>R92+R93</f>
        <v>0</v>
      </c>
      <c r="S91" s="14">
        <f>T91+U91+V91</f>
        <v>2696.5</v>
      </c>
      <c r="T91" s="14">
        <f>T92+T93</f>
        <v>0</v>
      </c>
      <c r="U91" s="14">
        <f>U92+U93</f>
        <v>2696.5</v>
      </c>
      <c r="V91" s="14">
        <f>V92+V93</f>
        <v>0</v>
      </c>
      <c r="W91" s="23">
        <f t="shared" si="66"/>
        <v>96.303571428571431</v>
      </c>
      <c r="X91" s="48"/>
      <c r="Y91" s="53"/>
      <c r="Z91" s="54"/>
      <c r="AA91" s="50"/>
      <c r="AB91" s="50"/>
      <c r="AC91" s="50"/>
    </row>
    <row r="92" spans="1:29" ht="30" customHeight="1">
      <c r="A92" s="116" t="s">
        <v>31</v>
      </c>
      <c r="B92" s="97" t="s">
        <v>175</v>
      </c>
      <c r="C92" s="33" t="s">
        <v>233</v>
      </c>
      <c r="D92" s="33"/>
      <c r="E92" s="33"/>
      <c r="F92" s="33" t="s">
        <v>202</v>
      </c>
      <c r="G92" s="10">
        <f>H92+I92+J92</f>
        <v>2700</v>
      </c>
      <c r="H92" s="10"/>
      <c r="I92" s="10">
        <f>M92</f>
        <v>2700</v>
      </c>
      <c r="J92" s="10"/>
      <c r="K92" s="10">
        <f t="shared" si="89"/>
        <v>2700</v>
      </c>
      <c r="L92" s="10"/>
      <c r="M92" s="10">
        <v>2700</v>
      </c>
      <c r="N92" s="10"/>
      <c r="O92" s="7">
        <f>P92+Q92+R92</f>
        <v>2696.5</v>
      </c>
      <c r="P92" s="7"/>
      <c r="Q92" s="7">
        <f>U92</f>
        <v>2696.5</v>
      </c>
      <c r="R92" s="7"/>
      <c r="S92" s="7">
        <f>T92+U92+V92</f>
        <v>2696.5</v>
      </c>
      <c r="T92" s="7"/>
      <c r="U92" s="7">
        <v>2696.5</v>
      </c>
      <c r="V92" s="7"/>
      <c r="W92" s="23">
        <f t="shared" si="66"/>
        <v>99.870370370370367</v>
      </c>
      <c r="X92" s="48"/>
      <c r="Y92" s="53"/>
      <c r="Z92" s="54"/>
      <c r="AA92" s="50"/>
      <c r="AB92" s="50"/>
      <c r="AC92" s="50"/>
    </row>
    <row r="93" spans="1:29" ht="30" customHeight="1">
      <c r="A93" s="118"/>
      <c r="B93" s="99"/>
      <c r="C93" s="33" t="s">
        <v>233</v>
      </c>
      <c r="D93" s="33"/>
      <c r="E93" s="33"/>
      <c r="F93" s="33" t="s">
        <v>58</v>
      </c>
      <c r="G93" s="17">
        <f t="shared" si="72"/>
        <v>100</v>
      </c>
      <c r="H93" s="12"/>
      <c r="I93" s="10">
        <f>M93</f>
        <v>100</v>
      </c>
      <c r="J93" s="13"/>
      <c r="K93" s="10">
        <f t="shared" si="89"/>
        <v>100</v>
      </c>
      <c r="L93" s="10"/>
      <c r="M93" s="10">
        <v>100</v>
      </c>
      <c r="N93" s="12"/>
      <c r="O93" s="7">
        <f t="shared" ref="O93" si="90">SUM(P93:R93)</f>
        <v>0</v>
      </c>
      <c r="P93" s="7"/>
      <c r="Q93" s="7">
        <f>U93</f>
        <v>0</v>
      </c>
      <c r="R93" s="7"/>
      <c r="S93" s="7">
        <f>SUM(T93:V93)</f>
        <v>0</v>
      </c>
      <c r="T93" s="7"/>
      <c r="U93" s="7">
        <v>0</v>
      </c>
      <c r="V93" s="7"/>
      <c r="W93" s="23">
        <f t="shared" si="66"/>
        <v>0</v>
      </c>
      <c r="X93" s="48"/>
      <c r="Y93" s="53"/>
      <c r="Z93" s="54"/>
      <c r="AA93" s="50"/>
      <c r="AB93" s="50"/>
      <c r="AC93" s="50"/>
    </row>
    <row r="94" spans="1:29" ht="72" customHeight="1">
      <c r="A94" s="26">
        <v>3</v>
      </c>
      <c r="B94" s="26" t="s">
        <v>21</v>
      </c>
      <c r="C94" s="34"/>
      <c r="D94" s="34"/>
      <c r="E94" s="34"/>
      <c r="F94" s="34"/>
      <c r="G94" s="14">
        <f>H94+I94+J94</f>
        <v>11300</v>
      </c>
      <c r="H94" s="14">
        <f>SUM(H95:H97)</f>
        <v>0</v>
      </c>
      <c r="I94" s="14">
        <f t="shared" ref="I94:J94" si="91">SUM(I95:I97)</f>
        <v>11300</v>
      </c>
      <c r="J94" s="14">
        <f t="shared" si="91"/>
        <v>0</v>
      </c>
      <c r="K94" s="14">
        <f>L94+M94+N94</f>
        <v>11300</v>
      </c>
      <c r="L94" s="14">
        <f t="shared" ref="L94:N94" si="92">SUM(L95:L97)</f>
        <v>0</v>
      </c>
      <c r="M94" s="14">
        <f>SUM(M95:M97)</f>
        <v>11300</v>
      </c>
      <c r="N94" s="14">
        <f t="shared" si="92"/>
        <v>0</v>
      </c>
      <c r="O94" s="14">
        <f>P94+Q94+R94</f>
        <v>9416.9</v>
      </c>
      <c r="P94" s="14">
        <f t="shared" ref="P94:R94" si="93">SUM(P95:P97)</f>
        <v>0</v>
      </c>
      <c r="Q94" s="14">
        <f t="shared" si="93"/>
        <v>9416.9</v>
      </c>
      <c r="R94" s="14">
        <f t="shared" si="93"/>
        <v>0</v>
      </c>
      <c r="S94" s="14">
        <f>T94+U94+V94</f>
        <v>9416.9</v>
      </c>
      <c r="T94" s="14">
        <f t="shared" ref="T94:V94" si="94">SUM(T95:T97)</f>
        <v>0</v>
      </c>
      <c r="U94" s="14">
        <f t="shared" si="94"/>
        <v>9416.9</v>
      </c>
      <c r="V94" s="14">
        <f t="shared" si="94"/>
        <v>0</v>
      </c>
      <c r="W94" s="23">
        <f t="shared" si="66"/>
        <v>83.335398230088501</v>
      </c>
      <c r="X94" s="48"/>
      <c r="Y94" s="53"/>
      <c r="Z94" s="54"/>
      <c r="AA94" s="50"/>
      <c r="AB94" s="50"/>
      <c r="AC94" s="50"/>
    </row>
    <row r="95" spans="1:29" ht="48.75" customHeight="1">
      <c r="A95" s="116" t="s">
        <v>32</v>
      </c>
      <c r="B95" s="97" t="s">
        <v>99</v>
      </c>
      <c r="C95" s="33" t="s">
        <v>234</v>
      </c>
      <c r="D95" s="33"/>
      <c r="E95" s="33"/>
      <c r="F95" s="33" t="s">
        <v>56</v>
      </c>
      <c r="G95" s="10">
        <f t="shared" ref="G95:G111" si="95">H95+I95+J95</f>
        <v>11300</v>
      </c>
      <c r="H95" s="7">
        <v>0</v>
      </c>
      <c r="I95" s="10">
        <f>M95</f>
        <v>11300</v>
      </c>
      <c r="J95" s="7">
        <v>0</v>
      </c>
      <c r="K95" s="7">
        <f>SUM(L95:N95)</f>
        <v>11300</v>
      </c>
      <c r="L95" s="7"/>
      <c r="M95" s="10">
        <v>11300</v>
      </c>
      <c r="N95" s="7"/>
      <c r="O95" s="7">
        <f>SUM(P95:R95)</f>
        <v>9416.9</v>
      </c>
      <c r="P95" s="7"/>
      <c r="Q95" s="7">
        <f>U95</f>
        <v>9416.9</v>
      </c>
      <c r="R95" s="7"/>
      <c r="S95" s="7">
        <f>SUM(T95:V95)</f>
        <v>9416.9</v>
      </c>
      <c r="T95" s="7"/>
      <c r="U95" s="37">
        <f>9416.8+0.1</f>
        <v>9416.9</v>
      </c>
      <c r="V95" s="7"/>
      <c r="W95" s="23">
        <f t="shared" si="66"/>
        <v>83.335398230088501</v>
      </c>
      <c r="X95" s="48"/>
      <c r="Y95" s="53"/>
      <c r="Z95" s="54"/>
      <c r="AA95" s="50"/>
      <c r="AB95" s="50"/>
      <c r="AC95" s="50"/>
    </row>
    <row r="96" spans="1:29" ht="24" hidden="1" customHeight="1">
      <c r="A96" s="118"/>
      <c r="B96" s="99"/>
      <c r="C96" s="33" t="s">
        <v>100</v>
      </c>
      <c r="D96" s="33"/>
      <c r="E96" s="33"/>
      <c r="F96" s="33" t="s">
        <v>58</v>
      </c>
      <c r="G96" s="10">
        <f t="shared" si="95"/>
        <v>0</v>
      </c>
      <c r="H96" s="7"/>
      <c r="I96" s="10"/>
      <c r="J96" s="7"/>
      <c r="K96" s="7">
        <f>SUM(L96:N96)</f>
        <v>0</v>
      </c>
      <c r="L96" s="7"/>
      <c r="M96" s="10"/>
      <c r="N96" s="7"/>
      <c r="O96" s="7">
        <f>SUM(P96:R96)</f>
        <v>0</v>
      </c>
      <c r="P96" s="7"/>
      <c r="Q96" s="7">
        <f>U96</f>
        <v>0</v>
      </c>
      <c r="R96" s="7"/>
      <c r="S96" s="7">
        <f>SUM(T96:V96)</f>
        <v>0</v>
      </c>
      <c r="T96" s="7"/>
      <c r="U96" s="7"/>
      <c r="V96" s="7"/>
      <c r="W96" s="23" t="e">
        <f t="shared" si="66"/>
        <v>#DIV/0!</v>
      </c>
      <c r="X96" s="48"/>
      <c r="Y96" s="53"/>
      <c r="Z96" s="54"/>
      <c r="AA96" s="50"/>
      <c r="AB96" s="50"/>
      <c r="AC96" s="50"/>
    </row>
    <row r="97" spans="1:29" ht="51.75" hidden="1" customHeight="1">
      <c r="A97" s="49" t="s">
        <v>89</v>
      </c>
      <c r="B97" s="56"/>
      <c r="C97" s="33"/>
      <c r="D97" s="33"/>
      <c r="E97" s="33"/>
      <c r="F97" s="33"/>
      <c r="G97" s="10">
        <f t="shared" si="95"/>
        <v>0</v>
      </c>
      <c r="H97" s="7"/>
      <c r="I97" s="10"/>
      <c r="J97" s="7"/>
      <c r="K97" s="7">
        <f>SUM(L97:N97)</f>
        <v>0</v>
      </c>
      <c r="L97" s="7"/>
      <c r="M97" s="10"/>
      <c r="N97" s="7"/>
      <c r="O97" s="7">
        <f>SUM(P97:R97)</f>
        <v>0</v>
      </c>
      <c r="P97" s="7"/>
      <c r="Q97" s="7"/>
      <c r="R97" s="7"/>
      <c r="S97" s="7">
        <f>SUM(T97:V97)</f>
        <v>0</v>
      </c>
      <c r="T97" s="7"/>
      <c r="U97" s="7"/>
      <c r="V97" s="7"/>
      <c r="W97" s="23" t="e">
        <f t="shared" si="66"/>
        <v>#DIV/0!</v>
      </c>
      <c r="X97" s="48"/>
      <c r="Y97" s="53"/>
      <c r="Z97" s="54"/>
      <c r="AA97" s="50"/>
      <c r="AB97" s="50"/>
      <c r="AC97" s="50"/>
    </row>
    <row r="98" spans="1:29" ht="51.75" customHeight="1">
      <c r="A98" s="26">
        <v>4</v>
      </c>
      <c r="B98" s="26" t="s">
        <v>176</v>
      </c>
      <c r="C98" s="34"/>
      <c r="D98" s="34"/>
      <c r="E98" s="34"/>
      <c r="F98" s="34"/>
      <c r="G98" s="14">
        <f>H98+I98+J98</f>
        <v>6000</v>
      </c>
      <c r="H98" s="14">
        <f>H99</f>
        <v>0</v>
      </c>
      <c r="I98" s="14">
        <f t="shared" ref="I98:J98" si="96">I99</f>
        <v>6000</v>
      </c>
      <c r="J98" s="14">
        <f t="shared" si="96"/>
        <v>0</v>
      </c>
      <c r="K98" s="14">
        <f t="shared" ref="K98:K99" si="97">L98+M98+N98</f>
        <v>6000</v>
      </c>
      <c r="L98" s="14">
        <f t="shared" ref="L98:N98" si="98">L99</f>
        <v>0</v>
      </c>
      <c r="M98" s="14">
        <f t="shared" si="98"/>
        <v>6000</v>
      </c>
      <c r="N98" s="14">
        <f t="shared" si="98"/>
        <v>0</v>
      </c>
      <c r="O98" s="14">
        <f>P98+Q98+R98</f>
        <v>3929.5</v>
      </c>
      <c r="P98" s="14">
        <f t="shared" ref="P98:R98" si="99">P99</f>
        <v>0</v>
      </c>
      <c r="Q98" s="14">
        <f t="shared" si="99"/>
        <v>3929.5</v>
      </c>
      <c r="R98" s="14">
        <f t="shared" si="99"/>
        <v>0</v>
      </c>
      <c r="S98" s="14">
        <f>T98+U98+V98</f>
        <v>3929.5</v>
      </c>
      <c r="T98" s="14">
        <f t="shared" ref="T98:V98" si="100">T99</f>
        <v>0</v>
      </c>
      <c r="U98" s="14">
        <f t="shared" si="100"/>
        <v>3929.5</v>
      </c>
      <c r="V98" s="14">
        <f t="shared" si="100"/>
        <v>0</v>
      </c>
      <c r="W98" s="23">
        <f t="shared" si="66"/>
        <v>65.49166666666666</v>
      </c>
      <c r="X98" s="48"/>
      <c r="Y98" s="53"/>
      <c r="Z98" s="54"/>
      <c r="AA98" s="50"/>
      <c r="AB98" s="50"/>
      <c r="AC98" s="50"/>
    </row>
    <row r="99" spans="1:29" ht="51.75" customHeight="1">
      <c r="A99" s="27" t="s">
        <v>33</v>
      </c>
      <c r="B99" s="29" t="s">
        <v>101</v>
      </c>
      <c r="C99" s="33" t="s">
        <v>235</v>
      </c>
      <c r="D99" s="33"/>
      <c r="E99" s="33"/>
      <c r="F99" s="33" t="s">
        <v>56</v>
      </c>
      <c r="G99" s="10">
        <f>H99+I99+J99</f>
        <v>6000</v>
      </c>
      <c r="H99" s="10"/>
      <c r="I99" s="10">
        <f>M99</f>
        <v>6000</v>
      </c>
      <c r="J99" s="10"/>
      <c r="K99" s="10">
        <f t="shared" si="97"/>
        <v>6000</v>
      </c>
      <c r="L99" s="10"/>
      <c r="M99" s="10">
        <v>6000</v>
      </c>
      <c r="N99" s="10"/>
      <c r="O99" s="7">
        <f>P99+Q99+R99</f>
        <v>3929.5</v>
      </c>
      <c r="P99" s="7"/>
      <c r="Q99" s="7">
        <f>U99</f>
        <v>3929.5</v>
      </c>
      <c r="R99" s="7"/>
      <c r="S99" s="7">
        <f>T99+U99+V99</f>
        <v>3929.5</v>
      </c>
      <c r="T99" s="7"/>
      <c r="U99" s="7">
        <v>3929.5</v>
      </c>
      <c r="V99" s="7"/>
      <c r="W99" s="23">
        <f t="shared" si="66"/>
        <v>65.49166666666666</v>
      </c>
      <c r="X99" s="48"/>
      <c r="Y99" s="53"/>
      <c r="Z99" s="54"/>
      <c r="AA99" s="50"/>
      <c r="AB99" s="50"/>
      <c r="AC99" s="50"/>
    </row>
    <row r="100" spans="1:29" ht="51.75" customHeight="1">
      <c r="A100" s="25" t="s">
        <v>12</v>
      </c>
      <c r="B100" s="26" t="s">
        <v>179</v>
      </c>
      <c r="C100" s="34"/>
      <c r="D100" s="34"/>
      <c r="E100" s="34"/>
      <c r="F100" s="34"/>
      <c r="G100" s="14">
        <f t="shared" ref="G100" si="101">H100+I100+J100</f>
        <v>4000</v>
      </c>
      <c r="H100" s="14">
        <f>SUM(H101:H102)</f>
        <v>0</v>
      </c>
      <c r="I100" s="14">
        <f t="shared" ref="I100:J100" si="102">SUM(I101:I102)</f>
        <v>4000</v>
      </c>
      <c r="J100" s="14">
        <f t="shared" si="102"/>
        <v>0</v>
      </c>
      <c r="K100" s="14">
        <f t="shared" ref="K100" si="103">L100+M100+N100</f>
        <v>4000</v>
      </c>
      <c r="L100" s="14">
        <f t="shared" ref="L100:N100" si="104">SUM(L101:L102)</f>
        <v>0</v>
      </c>
      <c r="M100" s="14">
        <f t="shared" si="104"/>
        <v>4000</v>
      </c>
      <c r="N100" s="14">
        <f t="shared" si="104"/>
        <v>0</v>
      </c>
      <c r="O100" s="14">
        <f>P100+Q100+R100</f>
        <v>3784.2</v>
      </c>
      <c r="P100" s="14">
        <f t="shared" ref="P100:R100" si="105">SUM(P101:P102)</f>
        <v>0</v>
      </c>
      <c r="Q100" s="14">
        <f t="shared" si="105"/>
        <v>3784.2</v>
      </c>
      <c r="R100" s="14">
        <f t="shared" si="105"/>
        <v>0</v>
      </c>
      <c r="S100" s="14">
        <f>T100+U100+V100</f>
        <v>3564.6</v>
      </c>
      <c r="T100" s="14">
        <f t="shared" ref="T100:V100" si="106">SUM(T101:T102)</f>
        <v>0</v>
      </c>
      <c r="U100" s="14">
        <f t="shared" si="106"/>
        <v>3564.6</v>
      </c>
      <c r="V100" s="14">
        <f t="shared" si="106"/>
        <v>0</v>
      </c>
      <c r="W100" s="23">
        <f t="shared" si="66"/>
        <v>94.605000000000004</v>
      </c>
      <c r="X100" s="48"/>
      <c r="Y100" s="53"/>
      <c r="Z100" s="54"/>
      <c r="AA100" s="50"/>
      <c r="AB100" s="50"/>
      <c r="AC100" s="50"/>
    </row>
    <row r="101" spans="1:29" ht="42" customHeight="1">
      <c r="A101" s="27" t="s">
        <v>43</v>
      </c>
      <c r="B101" s="29" t="s">
        <v>178</v>
      </c>
      <c r="C101" s="33" t="s">
        <v>236</v>
      </c>
      <c r="D101" s="33"/>
      <c r="E101" s="33"/>
      <c r="F101" s="33" t="s">
        <v>57</v>
      </c>
      <c r="G101" s="10">
        <f>SUM(H101:J101)</f>
        <v>800</v>
      </c>
      <c r="H101" s="10"/>
      <c r="I101" s="10">
        <f>M101</f>
        <v>800</v>
      </c>
      <c r="J101" s="10"/>
      <c r="K101" s="10">
        <f>SUM(L101:N101)</f>
        <v>800</v>
      </c>
      <c r="L101" s="10"/>
      <c r="M101" s="10">
        <v>800</v>
      </c>
      <c r="N101" s="10"/>
      <c r="O101" s="7">
        <f>SUM(P101:R101)</f>
        <v>584.20000000000005</v>
      </c>
      <c r="P101" s="7"/>
      <c r="Q101" s="7">
        <v>584.20000000000005</v>
      </c>
      <c r="R101" s="7"/>
      <c r="S101" s="7">
        <f>SUM(T101:V101)</f>
        <v>364.6</v>
      </c>
      <c r="T101" s="7"/>
      <c r="U101" s="7">
        <v>364.6</v>
      </c>
      <c r="V101" s="7"/>
      <c r="W101" s="23">
        <f t="shared" si="66"/>
        <v>73.025000000000006</v>
      </c>
      <c r="X101" s="48"/>
      <c r="Y101" s="53"/>
      <c r="Z101" s="54"/>
      <c r="AA101" s="50"/>
      <c r="AB101" s="50"/>
      <c r="AC101" s="50"/>
    </row>
    <row r="102" spans="1:29" ht="42" customHeight="1">
      <c r="A102" s="27" t="s">
        <v>177</v>
      </c>
      <c r="B102" s="29" t="s">
        <v>180</v>
      </c>
      <c r="C102" s="33" t="s">
        <v>237</v>
      </c>
      <c r="D102" s="33"/>
      <c r="E102" s="33"/>
      <c r="F102" s="33" t="s">
        <v>109</v>
      </c>
      <c r="G102" s="10">
        <f>SUM(H102:J102)</f>
        <v>3200</v>
      </c>
      <c r="H102" s="10"/>
      <c r="I102" s="10">
        <f>M102</f>
        <v>3200</v>
      </c>
      <c r="J102" s="10"/>
      <c r="K102" s="10">
        <f>SUM(L102:N102)</f>
        <v>3200</v>
      </c>
      <c r="L102" s="10"/>
      <c r="M102" s="10">
        <v>3200</v>
      </c>
      <c r="N102" s="10"/>
      <c r="O102" s="7">
        <f>SUM(P102:R102)</f>
        <v>3200</v>
      </c>
      <c r="P102" s="7"/>
      <c r="Q102" s="7">
        <f>U102</f>
        <v>3200</v>
      </c>
      <c r="R102" s="7"/>
      <c r="S102" s="7">
        <f>SUM(T102:V102)</f>
        <v>3200</v>
      </c>
      <c r="T102" s="7"/>
      <c r="U102" s="7">
        <v>3200</v>
      </c>
      <c r="V102" s="7"/>
      <c r="W102" s="23">
        <f t="shared" si="66"/>
        <v>100</v>
      </c>
      <c r="X102" s="48"/>
      <c r="Y102" s="53"/>
      <c r="Z102" s="54"/>
      <c r="AA102" s="50"/>
      <c r="AB102" s="50"/>
      <c r="AC102" s="50"/>
    </row>
    <row r="103" spans="1:29" ht="43.5" customHeight="1">
      <c r="A103" s="91" t="s">
        <v>181</v>
      </c>
      <c r="B103" s="91"/>
      <c r="C103" s="32"/>
      <c r="D103" s="32"/>
      <c r="E103" s="32"/>
      <c r="F103" s="32"/>
      <c r="G103" s="16">
        <f>H103+I103+J103</f>
        <v>5190</v>
      </c>
      <c r="H103" s="11">
        <f>H104+H106+H110+H112</f>
        <v>0</v>
      </c>
      <c r="I103" s="11">
        <f>I104+I106+I110+I112</f>
        <v>5190</v>
      </c>
      <c r="J103" s="11">
        <f>J104+J106+J110+J112</f>
        <v>0</v>
      </c>
      <c r="K103" s="11">
        <f>L103+M103+N103</f>
        <v>5190</v>
      </c>
      <c r="L103" s="11">
        <f>L104+L106+L110+L112</f>
        <v>0</v>
      </c>
      <c r="M103" s="11">
        <f>M104+M106+M110+M112</f>
        <v>5190</v>
      </c>
      <c r="N103" s="11">
        <f>N104+N106+N110+N112</f>
        <v>0</v>
      </c>
      <c r="O103" s="11">
        <f>P103+Q103+R103</f>
        <v>3620.1</v>
      </c>
      <c r="P103" s="11">
        <f>P104+P106+P110+P112</f>
        <v>0</v>
      </c>
      <c r="Q103" s="11">
        <f>Q104+Q106+Q110+Q112</f>
        <v>3620.1</v>
      </c>
      <c r="R103" s="11">
        <f>R104+R106+R110+R112</f>
        <v>0</v>
      </c>
      <c r="S103" s="11">
        <f>T103+U103+V103</f>
        <v>3633.3</v>
      </c>
      <c r="T103" s="11">
        <f>T104+T106+T110+T112</f>
        <v>0</v>
      </c>
      <c r="U103" s="11">
        <f>U104+U106+U110+U112</f>
        <v>3633.3</v>
      </c>
      <c r="V103" s="11">
        <f>V104+V106+V110+V112</f>
        <v>0</v>
      </c>
      <c r="W103" s="23">
        <f t="shared" si="66"/>
        <v>69.751445086705203</v>
      </c>
      <c r="X103" s="48"/>
      <c r="Y103" s="53"/>
      <c r="Z103" s="54"/>
      <c r="AA103" s="50"/>
      <c r="AB103" s="50"/>
      <c r="AC103" s="50"/>
    </row>
    <row r="104" spans="1:29" ht="46.5" customHeight="1">
      <c r="A104" s="26">
        <v>1</v>
      </c>
      <c r="B104" s="26" t="s">
        <v>22</v>
      </c>
      <c r="C104" s="34"/>
      <c r="D104" s="34"/>
      <c r="E104" s="34"/>
      <c r="F104" s="34"/>
      <c r="G104" s="14">
        <f t="shared" si="95"/>
        <v>3000</v>
      </c>
      <c r="H104" s="14">
        <f>H105</f>
        <v>0</v>
      </c>
      <c r="I104" s="14">
        <f>I105</f>
        <v>3000</v>
      </c>
      <c r="J104" s="14">
        <f>J105</f>
        <v>0</v>
      </c>
      <c r="K104" s="14">
        <f>L104+M104+N104</f>
        <v>3000</v>
      </c>
      <c r="L104" s="14">
        <f>L105</f>
        <v>0</v>
      </c>
      <c r="M104" s="14">
        <f>M105</f>
        <v>3000</v>
      </c>
      <c r="N104" s="14">
        <f>N105</f>
        <v>0</v>
      </c>
      <c r="O104" s="14">
        <f>P104+Q104+R104</f>
        <v>2880</v>
      </c>
      <c r="P104" s="14">
        <f>P105</f>
        <v>0</v>
      </c>
      <c r="Q104" s="14">
        <f>Q105</f>
        <v>2880</v>
      </c>
      <c r="R104" s="14">
        <f>R105</f>
        <v>0</v>
      </c>
      <c r="S104" s="14">
        <f>T104+U104+V104</f>
        <v>2880</v>
      </c>
      <c r="T104" s="14">
        <f>T105</f>
        <v>0</v>
      </c>
      <c r="U104" s="14">
        <f>U105</f>
        <v>2880</v>
      </c>
      <c r="V104" s="14">
        <f>V105</f>
        <v>0</v>
      </c>
      <c r="W104" s="23">
        <f t="shared" si="66"/>
        <v>96</v>
      </c>
      <c r="X104" s="48"/>
      <c r="Y104" s="53"/>
      <c r="Z104" s="54"/>
      <c r="AA104" s="50"/>
      <c r="AB104" s="50"/>
      <c r="AC104" s="50"/>
    </row>
    <row r="105" spans="1:29" ht="39" customHeight="1">
      <c r="A105" s="27" t="s">
        <v>28</v>
      </c>
      <c r="B105" s="30" t="s">
        <v>182</v>
      </c>
      <c r="C105" s="33" t="s">
        <v>238</v>
      </c>
      <c r="D105" s="33"/>
      <c r="E105" s="33"/>
      <c r="F105" s="33" t="s">
        <v>109</v>
      </c>
      <c r="G105" s="10">
        <f t="shared" si="95"/>
        <v>3000</v>
      </c>
      <c r="H105" s="7">
        <v>0</v>
      </c>
      <c r="I105" s="10">
        <f>M105</f>
        <v>3000</v>
      </c>
      <c r="J105" s="9">
        <v>0</v>
      </c>
      <c r="K105" s="7">
        <f>L105+M105+N105</f>
        <v>3000</v>
      </c>
      <c r="L105" s="7">
        <v>0</v>
      </c>
      <c r="M105" s="7">
        <v>3000</v>
      </c>
      <c r="N105" s="7">
        <v>0</v>
      </c>
      <c r="O105" s="7">
        <f>P105+Q105+R105</f>
        <v>2880</v>
      </c>
      <c r="P105" s="7">
        <v>0</v>
      </c>
      <c r="Q105" s="7">
        <f>U105</f>
        <v>2880</v>
      </c>
      <c r="R105" s="7">
        <v>0</v>
      </c>
      <c r="S105" s="7">
        <f>T105+U105+V105</f>
        <v>2880</v>
      </c>
      <c r="T105" s="7">
        <v>0</v>
      </c>
      <c r="U105" s="7">
        <v>2880</v>
      </c>
      <c r="V105" s="7">
        <v>0</v>
      </c>
      <c r="W105" s="23">
        <f t="shared" si="66"/>
        <v>96</v>
      </c>
      <c r="X105" s="48"/>
      <c r="Y105" s="53"/>
      <c r="Z105" s="54"/>
      <c r="AA105" s="50"/>
      <c r="AB105" s="50"/>
      <c r="AC105" s="50"/>
    </row>
    <row r="106" spans="1:29" ht="37.5" customHeight="1">
      <c r="A106" s="26">
        <v>2</v>
      </c>
      <c r="B106" s="26" t="s">
        <v>183</v>
      </c>
      <c r="C106" s="34"/>
      <c r="D106" s="34"/>
      <c r="E106" s="34"/>
      <c r="F106" s="34"/>
      <c r="G106" s="14">
        <f t="shared" si="95"/>
        <v>790</v>
      </c>
      <c r="H106" s="14">
        <f>SUM(H107:H109)</f>
        <v>0</v>
      </c>
      <c r="I106" s="14">
        <f t="shared" ref="I106:J106" si="107">SUM(I107:I109)</f>
        <v>790</v>
      </c>
      <c r="J106" s="14">
        <f t="shared" si="107"/>
        <v>0</v>
      </c>
      <c r="K106" s="14">
        <f t="shared" ref="K106:K110" si="108">L106+M106+N106</f>
        <v>790</v>
      </c>
      <c r="L106" s="14">
        <f t="shared" ref="L106:N106" si="109">SUM(L107:L109)</f>
        <v>0</v>
      </c>
      <c r="M106" s="14">
        <f t="shared" si="109"/>
        <v>790</v>
      </c>
      <c r="N106" s="14">
        <f t="shared" si="109"/>
        <v>0</v>
      </c>
      <c r="O106" s="14">
        <f>P106+Q106+R106</f>
        <v>640</v>
      </c>
      <c r="P106" s="14">
        <f t="shared" ref="P106:R106" si="110">SUM(P107:P109)</f>
        <v>0</v>
      </c>
      <c r="Q106" s="14">
        <f t="shared" si="110"/>
        <v>640</v>
      </c>
      <c r="R106" s="14">
        <f t="shared" si="110"/>
        <v>0</v>
      </c>
      <c r="S106" s="14">
        <f>T106+U106+V106</f>
        <v>640</v>
      </c>
      <c r="T106" s="14">
        <f t="shared" ref="T106:V106" si="111">SUM(T107:T109)</f>
        <v>0</v>
      </c>
      <c r="U106" s="14">
        <f t="shared" si="111"/>
        <v>640</v>
      </c>
      <c r="V106" s="14">
        <f t="shared" si="111"/>
        <v>0</v>
      </c>
      <c r="W106" s="23">
        <f t="shared" si="66"/>
        <v>81.012658227848107</v>
      </c>
      <c r="X106" s="48"/>
      <c r="Y106" s="53"/>
      <c r="Z106" s="54"/>
      <c r="AA106" s="50"/>
      <c r="AB106" s="50"/>
      <c r="AC106" s="50"/>
    </row>
    <row r="107" spans="1:29" ht="15.75" customHeight="1">
      <c r="A107" s="116" t="s">
        <v>31</v>
      </c>
      <c r="B107" s="97" t="s">
        <v>184</v>
      </c>
      <c r="C107" s="33" t="s">
        <v>239</v>
      </c>
      <c r="D107" s="33"/>
      <c r="E107" s="33"/>
      <c r="F107" s="33" t="s">
        <v>70</v>
      </c>
      <c r="G107" s="10">
        <f t="shared" si="95"/>
        <v>380</v>
      </c>
      <c r="H107" s="7"/>
      <c r="I107" s="10">
        <f>M107</f>
        <v>380</v>
      </c>
      <c r="J107" s="7"/>
      <c r="K107" s="10">
        <f t="shared" si="108"/>
        <v>380</v>
      </c>
      <c r="L107" s="37"/>
      <c r="M107" s="10">
        <v>380</v>
      </c>
      <c r="N107" s="7"/>
      <c r="O107" s="7">
        <f t="shared" ref="O107:O109" si="112">SUM(P107:R107)</f>
        <v>350</v>
      </c>
      <c r="P107" s="7">
        <f>T107</f>
        <v>0</v>
      </c>
      <c r="Q107" s="7">
        <f t="shared" ref="Q107:Q109" si="113">U107</f>
        <v>350</v>
      </c>
      <c r="R107" s="7"/>
      <c r="S107" s="7">
        <f t="shared" ref="S107:S109" si="114">SUM(T107:V107)</f>
        <v>350</v>
      </c>
      <c r="T107" s="7"/>
      <c r="U107" s="7">
        <v>350</v>
      </c>
      <c r="V107" s="7"/>
      <c r="W107" s="23">
        <f t="shared" si="66"/>
        <v>92.10526315789474</v>
      </c>
      <c r="X107" s="48"/>
      <c r="Y107" s="53"/>
      <c r="Z107" s="54"/>
      <c r="AA107" s="50"/>
      <c r="AB107" s="50"/>
      <c r="AC107" s="50"/>
    </row>
    <row r="108" spans="1:29">
      <c r="A108" s="117"/>
      <c r="B108" s="98"/>
      <c r="C108" s="33" t="s">
        <v>239</v>
      </c>
      <c r="D108" s="33"/>
      <c r="E108" s="33"/>
      <c r="F108" s="33" t="s">
        <v>69</v>
      </c>
      <c r="G108" s="10">
        <f t="shared" si="95"/>
        <v>210</v>
      </c>
      <c r="H108" s="7"/>
      <c r="I108" s="10">
        <f t="shared" ref="I108:I109" si="115">M108</f>
        <v>210</v>
      </c>
      <c r="J108" s="7"/>
      <c r="K108" s="10">
        <f t="shared" si="108"/>
        <v>210</v>
      </c>
      <c r="L108" s="37"/>
      <c r="M108" s="10">
        <v>210</v>
      </c>
      <c r="N108" s="7"/>
      <c r="O108" s="7">
        <f t="shared" si="112"/>
        <v>124.5</v>
      </c>
      <c r="P108" s="7"/>
      <c r="Q108" s="7">
        <f t="shared" si="113"/>
        <v>124.5</v>
      </c>
      <c r="R108" s="7"/>
      <c r="S108" s="7">
        <f t="shared" si="114"/>
        <v>124.5</v>
      </c>
      <c r="T108" s="7"/>
      <c r="U108" s="7">
        <v>124.5</v>
      </c>
      <c r="V108" s="7"/>
      <c r="W108" s="23"/>
      <c r="X108" s="48"/>
      <c r="Y108" s="53"/>
      <c r="Z108" s="54"/>
      <c r="AA108" s="50"/>
      <c r="AB108" s="50"/>
      <c r="AC108" s="50"/>
    </row>
    <row r="109" spans="1:29">
      <c r="A109" s="118"/>
      <c r="B109" s="99"/>
      <c r="C109" s="33" t="s">
        <v>239</v>
      </c>
      <c r="D109" s="33"/>
      <c r="E109" s="33"/>
      <c r="F109" s="33" t="s">
        <v>65</v>
      </c>
      <c r="G109" s="10">
        <f t="shared" si="95"/>
        <v>200</v>
      </c>
      <c r="H109" s="7"/>
      <c r="I109" s="10">
        <f t="shared" si="115"/>
        <v>200</v>
      </c>
      <c r="J109" s="7">
        <v>0</v>
      </c>
      <c r="K109" s="10">
        <f t="shared" si="108"/>
        <v>200</v>
      </c>
      <c r="L109" s="37"/>
      <c r="M109" s="10">
        <v>200</v>
      </c>
      <c r="N109" s="7"/>
      <c r="O109" s="7">
        <f t="shared" si="112"/>
        <v>165.5</v>
      </c>
      <c r="P109" s="7"/>
      <c r="Q109" s="7">
        <f t="shared" si="113"/>
        <v>165.5</v>
      </c>
      <c r="R109" s="7"/>
      <c r="S109" s="7">
        <f t="shared" si="114"/>
        <v>165.5</v>
      </c>
      <c r="T109" s="7"/>
      <c r="U109" s="7">
        <v>165.5</v>
      </c>
      <c r="V109" s="7"/>
      <c r="W109" s="23">
        <f t="shared" si="66"/>
        <v>82.75</v>
      </c>
      <c r="X109" s="48"/>
      <c r="Y109" s="53"/>
      <c r="Z109" s="54"/>
      <c r="AA109" s="50"/>
      <c r="AB109" s="50"/>
      <c r="AC109" s="50"/>
    </row>
    <row r="110" spans="1:29" ht="54" customHeight="1">
      <c r="A110" s="26">
        <v>3</v>
      </c>
      <c r="B110" s="26" t="s">
        <v>185</v>
      </c>
      <c r="C110" s="34"/>
      <c r="D110" s="34"/>
      <c r="E110" s="34"/>
      <c r="F110" s="34"/>
      <c r="G110" s="14">
        <f t="shared" si="95"/>
        <v>1400</v>
      </c>
      <c r="H110" s="14">
        <f>SUM(H111:H111)</f>
        <v>0</v>
      </c>
      <c r="I110" s="14">
        <f>SUM(I111:I111)</f>
        <v>1400</v>
      </c>
      <c r="J110" s="14">
        <f>SUM(J111:J111)</f>
        <v>0</v>
      </c>
      <c r="K110" s="14">
        <f t="shared" si="108"/>
        <v>1400</v>
      </c>
      <c r="L110" s="14">
        <f>SUM(L111:L111)</f>
        <v>0</v>
      </c>
      <c r="M110" s="14">
        <f>SUM(M111:M111)</f>
        <v>1400</v>
      </c>
      <c r="N110" s="14">
        <f>SUM(N111:N111)</f>
        <v>0</v>
      </c>
      <c r="O110" s="14">
        <f>P110+Q110+R110</f>
        <v>100.1</v>
      </c>
      <c r="P110" s="14">
        <f>SUM(P111:P111)</f>
        <v>0</v>
      </c>
      <c r="Q110" s="14">
        <f>SUM(Q111:Q111)</f>
        <v>100.1</v>
      </c>
      <c r="R110" s="14">
        <f>SUM(R111:R111)</f>
        <v>0</v>
      </c>
      <c r="S110" s="14">
        <f>T110+U110+V110</f>
        <v>113.3</v>
      </c>
      <c r="T110" s="14">
        <f>SUM(T111:T111)</f>
        <v>0</v>
      </c>
      <c r="U110" s="14">
        <f>SUM(U111:U111)</f>
        <v>113.3</v>
      </c>
      <c r="V110" s="14">
        <f>SUM(V111:V111)</f>
        <v>0</v>
      </c>
      <c r="W110" s="23">
        <f t="shared" si="66"/>
        <v>7.15</v>
      </c>
      <c r="X110" s="48"/>
      <c r="Y110" s="53"/>
      <c r="Z110" s="54"/>
      <c r="AA110" s="50"/>
      <c r="AB110" s="50"/>
      <c r="AC110" s="50"/>
    </row>
    <row r="111" spans="1:29" ht="52.5" customHeight="1">
      <c r="A111" s="27" t="s">
        <v>32</v>
      </c>
      <c r="B111" s="29" t="s">
        <v>186</v>
      </c>
      <c r="C111" s="33" t="s">
        <v>240</v>
      </c>
      <c r="D111" s="33"/>
      <c r="E111" s="33"/>
      <c r="F111" s="33" t="s">
        <v>202</v>
      </c>
      <c r="G111" s="10">
        <f t="shared" si="95"/>
        <v>1400</v>
      </c>
      <c r="H111" s="7"/>
      <c r="I111" s="10">
        <f>M111</f>
        <v>1400</v>
      </c>
      <c r="J111" s="7"/>
      <c r="K111" s="7">
        <f>SUM(L111:N111)</f>
        <v>1400</v>
      </c>
      <c r="L111" s="7"/>
      <c r="M111" s="7">
        <v>1400</v>
      </c>
      <c r="N111" s="7"/>
      <c r="O111" s="7">
        <f t="shared" ref="O111" si="116">SUM(P111:R111)</f>
        <v>100.1</v>
      </c>
      <c r="P111" s="7"/>
      <c r="Q111" s="7">
        <v>100.1</v>
      </c>
      <c r="R111" s="7"/>
      <c r="S111" s="7">
        <f t="shared" ref="S111" si="117">SUM(T111:V111)</f>
        <v>113.3</v>
      </c>
      <c r="T111" s="7"/>
      <c r="U111" s="7">
        <v>113.3</v>
      </c>
      <c r="V111" s="7"/>
      <c r="W111" s="23">
        <f t="shared" si="66"/>
        <v>7.15</v>
      </c>
      <c r="X111" s="48"/>
      <c r="Y111" s="53"/>
      <c r="Z111" s="54"/>
      <c r="AA111" s="50"/>
      <c r="AB111" s="50"/>
      <c r="AC111" s="50"/>
    </row>
    <row r="112" spans="1:29" ht="36" hidden="1" customHeight="1">
      <c r="A112" s="26"/>
      <c r="B112" s="26"/>
      <c r="C112" s="34"/>
      <c r="D112" s="34"/>
      <c r="E112" s="34"/>
      <c r="F112" s="34"/>
      <c r="G112" s="14">
        <f>H112+I112+J112</f>
        <v>0</v>
      </c>
      <c r="H112" s="14">
        <f>SUM(H113:H113)</f>
        <v>0</v>
      </c>
      <c r="I112" s="14">
        <f>SUM(I113:I113)</f>
        <v>0</v>
      </c>
      <c r="J112" s="14">
        <f>SUM(J113:J113)</f>
        <v>0</v>
      </c>
      <c r="K112" s="14">
        <f>L112+M112+N112</f>
        <v>0</v>
      </c>
      <c r="L112" s="14">
        <f>SUM(L113:L113)</f>
        <v>0</v>
      </c>
      <c r="M112" s="14">
        <f>SUM(M113:M113)</f>
        <v>0</v>
      </c>
      <c r="N112" s="14">
        <f>SUM(N113:N113)</f>
        <v>0</v>
      </c>
      <c r="O112" s="14">
        <f>P112+Q112+R112</f>
        <v>0</v>
      </c>
      <c r="P112" s="14">
        <f>SUM(P113:P113)</f>
        <v>0</v>
      </c>
      <c r="Q112" s="14">
        <f>SUM(Q113:Q113)</f>
        <v>0</v>
      </c>
      <c r="R112" s="14">
        <f>SUM(R113:R113)</f>
        <v>0</v>
      </c>
      <c r="S112" s="14">
        <f>T112+U112+V112</f>
        <v>0</v>
      </c>
      <c r="T112" s="14">
        <f>SUM(T113:T113)</f>
        <v>0</v>
      </c>
      <c r="U112" s="14">
        <f>SUM(U113:U113)</f>
        <v>0</v>
      </c>
      <c r="V112" s="14">
        <f>SUM(V113:V113)</f>
        <v>0</v>
      </c>
      <c r="W112" s="23" t="e">
        <f t="shared" si="66"/>
        <v>#DIV/0!</v>
      </c>
      <c r="X112" s="48"/>
      <c r="Y112" s="53"/>
      <c r="Z112" s="54"/>
      <c r="AA112" s="50"/>
      <c r="AB112" s="50"/>
      <c r="AC112" s="50"/>
    </row>
    <row r="113" spans="1:29" ht="49.5" hidden="1" customHeight="1">
      <c r="A113" s="36"/>
      <c r="B113" s="55"/>
      <c r="C113" s="33"/>
      <c r="D113" s="33"/>
      <c r="E113" s="33"/>
      <c r="F113" s="33"/>
      <c r="G113" s="10">
        <f>H113+I113+J113</f>
        <v>0</v>
      </c>
      <c r="H113" s="7">
        <v>0</v>
      </c>
      <c r="I113" s="10"/>
      <c r="J113" s="7">
        <v>0</v>
      </c>
      <c r="K113" s="7">
        <f>SUM(L113:N113)</f>
        <v>0</v>
      </c>
      <c r="L113" s="7"/>
      <c r="M113" s="7"/>
      <c r="N113" s="7"/>
      <c r="O113" s="7">
        <f>SUM(P113:R113)</f>
        <v>0</v>
      </c>
      <c r="P113" s="7"/>
      <c r="Q113" s="7"/>
      <c r="R113" s="7"/>
      <c r="S113" s="7">
        <f>SUM(T113:V113)</f>
        <v>0</v>
      </c>
      <c r="T113" s="7"/>
      <c r="U113" s="7"/>
      <c r="V113" s="7"/>
      <c r="W113" s="23" t="e">
        <f t="shared" si="66"/>
        <v>#DIV/0!</v>
      </c>
      <c r="X113" s="48"/>
      <c r="Y113" s="53"/>
      <c r="Z113" s="54"/>
      <c r="AA113" s="50"/>
      <c r="AB113" s="50"/>
      <c r="AC113" s="50"/>
    </row>
    <row r="114" spans="1:29" s="63" customFormat="1" ht="35.25" customHeight="1">
      <c r="A114" s="122" t="s">
        <v>187</v>
      </c>
      <c r="B114" s="122"/>
      <c r="C114" s="59"/>
      <c r="D114" s="59"/>
      <c r="E114" s="59"/>
      <c r="F114" s="59"/>
      <c r="G114" s="60">
        <f>SUM(H114:J114)</f>
        <v>12865.3</v>
      </c>
      <c r="H114" s="60">
        <f>H115+H117</f>
        <v>6395.3</v>
      </c>
      <c r="I114" s="60">
        <f t="shared" ref="I114:J114" si="118">I115+I117</f>
        <v>6470</v>
      </c>
      <c r="J114" s="60">
        <f t="shared" si="118"/>
        <v>0</v>
      </c>
      <c r="K114" s="60">
        <f>SUM(L114:N114)</f>
        <v>12865.3</v>
      </c>
      <c r="L114" s="60">
        <f t="shared" ref="L114:N114" si="119">L115+L117</f>
        <v>6395.3</v>
      </c>
      <c r="M114" s="60">
        <f t="shared" si="119"/>
        <v>6470</v>
      </c>
      <c r="N114" s="60">
        <f t="shared" si="119"/>
        <v>0</v>
      </c>
      <c r="O114" s="60">
        <f>SUM(P114:R114)</f>
        <v>3699.6</v>
      </c>
      <c r="P114" s="60">
        <f t="shared" ref="P114:R114" si="120">P115+P117</f>
        <v>2025.3</v>
      </c>
      <c r="Q114" s="60">
        <f t="shared" si="120"/>
        <v>1674.3</v>
      </c>
      <c r="R114" s="60">
        <f t="shared" si="120"/>
        <v>0</v>
      </c>
      <c r="S114" s="60">
        <f>SUM(T114:V114)</f>
        <v>3699.6</v>
      </c>
      <c r="T114" s="60">
        <f t="shared" ref="T114:V114" si="121">T115+T117</f>
        <v>2025.3</v>
      </c>
      <c r="U114" s="60">
        <f t="shared" si="121"/>
        <v>1674.3</v>
      </c>
      <c r="V114" s="60">
        <f t="shared" si="121"/>
        <v>0</v>
      </c>
      <c r="W114" s="61">
        <f>O114*100/K114</f>
        <v>28.756422314287271</v>
      </c>
      <c r="X114" s="62"/>
      <c r="Y114" s="53"/>
      <c r="Z114" s="54"/>
      <c r="AA114" s="68"/>
      <c r="AB114" s="68"/>
      <c r="AC114" s="68"/>
    </row>
    <row r="115" spans="1:29" s="63" customFormat="1" ht="40.5" customHeight="1">
      <c r="A115" s="64">
        <v>1</v>
      </c>
      <c r="B115" s="64" t="s">
        <v>26</v>
      </c>
      <c r="C115" s="65"/>
      <c r="D115" s="65"/>
      <c r="E115" s="65"/>
      <c r="F115" s="65"/>
      <c r="G115" s="66">
        <f t="shared" ref="G115:G118" si="122">H115+I115+J115</f>
        <v>12565.3</v>
      </c>
      <c r="H115" s="66">
        <f>H116</f>
        <v>6395.3</v>
      </c>
      <c r="I115" s="66">
        <f>I116</f>
        <v>6170</v>
      </c>
      <c r="J115" s="66">
        <f>J116</f>
        <v>0</v>
      </c>
      <c r="K115" s="66">
        <f>L115+M115+N115</f>
        <v>12565.3</v>
      </c>
      <c r="L115" s="66">
        <f>L116</f>
        <v>6395.3</v>
      </c>
      <c r="M115" s="66">
        <f>M116</f>
        <v>6170</v>
      </c>
      <c r="N115" s="66">
        <f>N116</f>
        <v>0</v>
      </c>
      <c r="O115" s="66">
        <f t="shared" ref="O115:V115" si="123">O116</f>
        <v>3450.6</v>
      </c>
      <c r="P115" s="66">
        <f t="shared" si="123"/>
        <v>2025.3</v>
      </c>
      <c r="Q115" s="66">
        <f t="shared" si="123"/>
        <v>1425.3</v>
      </c>
      <c r="R115" s="66">
        <f t="shared" si="123"/>
        <v>0</v>
      </c>
      <c r="S115" s="66">
        <f t="shared" si="123"/>
        <v>3450.6</v>
      </c>
      <c r="T115" s="66">
        <f t="shared" si="123"/>
        <v>2025.3</v>
      </c>
      <c r="U115" s="66">
        <f t="shared" si="123"/>
        <v>1425.3</v>
      </c>
      <c r="V115" s="66">
        <f t="shared" si="123"/>
        <v>0</v>
      </c>
      <c r="W115" s="61">
        <f t="shared" ref="W115:W139" si="124">O115*100/K115</f>
        <v>27.461341949655004</v>
      </c>
      <c r="X115" s="62"/>
      <c r="Y115" s="53"/>
      <c r="Z115" s="54"/>
      <c r="AA115" s="68"/>
      <c r="AB115" s="68"/>
      <c r="AC115" s="68"/>
    </row>
    <row r="116" spans="1:29" s="68" customFormat="1" ht="43.5" customHeight="1">
      <c r="A116" s="72" t="s">
        <v>29</v>
      </c>
      <c r="B116" s="73" t="s">
        <v>116</v>
      </c>
      <c r="C116" s="33" t="s">
        <v>242</v>
      </c>
      <c r="D116" s="72" t="s">
        <v>241</v>
      </c>
      <c r="E116" s="72"/>
      <c r="F116" s="72" t="s">
        <v>57</v>
      </c>
      <c r="G116" s="74">
        <f t="shared" si="122"/>
        <v>12565.3</v>
      </c>
      <c r="H116" s="75">
        <f>L116</f>
        <v>6395.3</v>
      </c>
      <c r="I116" s="74">
        <f>M116</f>
        <v>6170</v>
      </c>
      <c r="J116" s="75">
        <v>0</v>
      </c>
      <c r="K116" s="79">
        <f>SUM(L116:N116)</f>
        <v>12565.3</v>
      </c>
      <c r="L116" s="79">
        <v>6395.3</v>
      </c>
      <c r="M116" s="79">
        <v>6170</v>
      </c>
      <c r="N116" s="79"/>
      <c r="O116" s="79">
        <f>SUM(P116:R116)</f>
        <v>3450.6</v>
      </c>
      <c r="P116" s="79">
        <f>T116</f>
        <v>2025.3</v>
      </c>
      <c r="Q116" s="79">
        <f>U116</f>
        <v>1425.3</v>
      </c>
      <c r="R116" s="79"/>
      <c r="S116" s="79">
        <f>SUM(T116:V116)</f>
        <v>3450.6</v>
      </c>
      <c r="T116" s="79">
        <v>2025.3</v>
      </c>
      <c r="U116" s="80">
        <v>1425.3</v>
      </c>
      <c r="V116" s="75"/>
      <c r="W116" s="76">
        <f t="shared" si="124"/>
        <v>27.461341949655004</v>
      </c>
      <c r="X116" s="77"/>
      <c r="Y116" s="53"/>
      <c r="Z116" s="54"/>
    </row>
    <row r="117" spans="1:29" s="63" customFormat="1" ht="37.5" customHeight="1">
      <c r="A117" s="64">
        <v>2</v>
      </c>
      <c r="B117" s="64" t="s">
        <v>27</v>
      </c>
      <c r="C117" s="65"/>
      <c r="D117" s="65"/>
      <c r="E117" s="65"/>
      <c r="F117" s="65"/>
      <c r="G117" s="66">
        <f>H117+I117+J117</f>
        <v>300</v>
      </c>
      <c r="H117" s="66">
        <f>H118</f>
        <v>0</v>
      </c>
      <c r="I117" s="66">
        <f>I118</f>
        <v>300</v>
      </c>
      <c r="J117" s="66">
        <f>J118</f>
        <v>0</v>
      </c>
      <c r="K117" s="66">
        <f>L117+M117+N117</f>
        <v>300</v>
      </c>
      <c r="L117" s="66">
        <f>L118</f>
        <v>0</v>
      </c>
      <c r="M117" s="66">
        <f>M118</f>
        <v>300</v>
      </c>
      <c r="N117" s="66">
        <f>N118</f>
        <v>0</v>
      </c>
      <c r="O117" s="66">
        <f>P117+Q117+R117</f>
        <v>249</v>
      </c>
      <c r="P117" s="66">
        <f>P118</f>
        <v>0</v>
      </c>
      <c r="Q117" s="66">
        <f>Q118</f>
        <v>249</v>
      </c>
      <c r="R117" s="66">
        <f>R118</f>
        <v>0</v>
      </c>
      <c r="S117" s="66">
        <f>T117+U117+V117</f>
        <v>249</v>
      </c>
      <c r="T117" s="66">
        <f>T118</f>
        <v>0</v>
      </c>
      <c r="U117" s="66">
        <f>U118</f>
        <v>249</v>
      </c>
      <c r="V117" s="66">
        <f>V118</f>
        <v>0</v>
      </c>
      <c r="W117" s="61">
        <f t="shared" si="124"/>
        <v>83</v>
      </c>
      <c r="X117" s="62"/>
      <c r="Y117" s="53"/>
      <c r="Z117" s="54"/>
      <c r="AA117" s="68"/>
      <c r="AB117" s="68"/>
      <c r="AC117" s="68"/>
    </row>
    <row r="118" spans="1:29" s="68" customFormat="1" ht="57.75" customHeight="1">
      <c r="A118" s="72" t="s">
        <v>31</v>
      </c>
      <c r="B118" s="73" t="s">
        <v>82</v>
      </c>
      <c r="C118" s="72" t="s">
        <v>243</v>
      </c>
      <c r="D118" s="72"/>
      <c r="E118" s="72"/>
      <c r="F118" s="72" t="s">
        <v>67</v>
      </c>
      <c r="G118" s="74">
        <f t="shared" si="122"/>
        <v>300</v>
      </c>
      <c r="H118" s="75">
        <v>0</v>
      </c>
      <c r="I118" s="74">
        <f>M118</f>
        <v>300</v>
      </c>
      <c r="J118" s="75">
        <v>0</v>
      </c>
      <c r="K118" s="79">
        <f>SUM(L118:N118)</f>
        <v>300</v>
      </c>
      <c r="L118" s="79"/>
      <c r="M118" s="79">
        <v>300</v>
      </c>
      <c r="N118" s="79"/>
      <c r="O118" s="79">
        <f>SUM(P118:R118)</f>
        <v>249</v>
      </c>
      <c r="P118" s="79"/>
      <c r="Q118" s="79">
        <f>U118</f>
        <v>249</v>
      </c>
      <c r="R118" s="79"/>
      <c r="S118" s="79">
        <f>SUM(T118:V118)</f>
        <v>249</v>
      </c>
      <c r="T118" s="79"/>
      <c r="U118" s="79">
        <f>248.9+0.1</f>
        <v>249</v>
      </c>
      <c r="V118" s="75"/>
      <c r="W118" s="76">
        <f t="shared" si="124"/>
        <v>83</v>
      </c>
      <c r="X118" s="77"/>
      <c r="Y118" s="53"/>
      <c r="Z118" s="54"/>
    </row>
    <row r="119" spans="1:29" ht="27.75" customHeight="1">
      <c r="A119" s="91" t="s">
        <v>188</v>
      </c>
      <c r="B119" s="91"/>
      <c r="C119" s="32"/>
      <c r="D119" s="32"/>
      <c r="E119" s="32"/>
      <c r="F119" s="32"/>
      <c r="G119" s="11">
        <f>SUM(H119:J119)</f>
        <v>83004.600000000006</v>
      </c>
      <c r="H119" s="11">
        <f>H120+H123+H125</f>
        <v>0</v>
      </c>
      <c r="I119" s="11">
        <f t="shared" ref="I119:J119" si="125">I120+I123+I125</f>
        <v>83004.600000000006</v>
      </c>
      <c r="J119" s="11">
        <f t="shared" si="125"/>
        <v>0</v>
      </c>
      <c r="K119" s="11">
        <f t="shared" ref="K119:K127" si="126">SUM(L119:N119)</f>
        <v>63040.6</v>
      </c>
      <c r="L119" s="11">
        <f t="shared" ref="L119:N119" si="127">L120+L123+L125</f>
        <v>0</v>
      </c>
      <c r="M119" s="11">
        <f t="shared" si="127"/>
        <v>63040.6</v>
      </c>
      <c r="N119" s="11">
        <f t="shared" si="127"/>
        <v>0</v>
      </c>
      <c r="O119" s="11">
        <f t="shared" ref="O119:S119" si="128">O120</f>
        <v>0</v>
      </c>
      <c r="P119" s="11">
        <f t="shared" ref="P119:R119" si="129">P120+P123+P125</f>
        <v>0</v>
      </c>
      <c r="Q119" s="11">
        <f t="shared" si="129"/>
        <v>0</v>
      </c>
      <c r="R119" s="11">
        <f t="shared" si="129"/>
        <v>0</v>
      </c>
      <c r="S119" s="11">
        <f t="shared" si="128"/>
        <v>0</v>
      </c>
      <c r="T119" s="11">
        <f t="shared" ref="T119:V119" si="130">T120+T123+T125</f>
        <v>0</v>
      </c>
      <c r="U119" s="11">
        <f t="shared" si="130"/>
        <v>0</v>
      </c>
      <c r="V119" s="11">
        <f t="shared" si="130"/>
        <v>0</v>
      </c>
      <c r="W119" s="23">
        <f t="shared" si="124"/>
        <v>0</v>
      </c>
      <c r="X119" s="51"/>
      <c r="Y119" s="53"/>
      <c r="Z119" s="54"/>
      <c r="AA119" s="50"/>
      <c r="AB119" s="50"/>
      <c r="AC119" s="50"/>
    </row>
    <row r="120" spans="1:29" s="43" customFormat="1" ht="50.25" customHeight="1">
      <c r="A120" s="26">
        <v>1</v>
      </c>
      <c r="B120" s="26" t="s">
        <v>111</v>
      </c>
      <c r="C120" s="34"/>
      <c r="D120" s="34"/>
      <c r="E120" s="34"/>
      <c r="F120" s="34"/>
      <c r="G120" s="14">
        <f t="shared" ref="G120" si="131">H120+I120+J120</f>
        <v>66600</v>
      </c>
      <c r="H120" s="14">
        <f>SUM(H121:H122)</f>
        <v>0</v>
      </c>
      <c r="I120" s="14">
        <f t="shared" ref="I120:J120" si="132">SUM(I121:I122)</f>
        <v>66600</v>
      </c>
      <c r="J120" s="14">
        <f t="shared" si="132"/>
        <v>0</v>
      </c>
      <c r="K120" s="14">
        <f t="shared" si="126"/>
        <v>46636</v>
      </c>
      <c r="L120" s="14">
        <f t="shared" ref="L120:N120" si="133">SUM(L121:L122)</f>
        <v>0</v>
      </c>
      <c r="M120" s="14">
        <f t="shared" si="133"/>
        <v>46636</v>
      </c>
      <c r="N120" s="14">
        <f t="shared" si="133"/>
        <v>0</v>
      </c>
      <c r="O120" s="14">
        <f t="shared" ref="O120:O127" si="134">SUM(P120:R120)</f>
        <v>0</v>
      </c>
      <c r="P120" s="14">
        <f t="shared" ref="P120:R120" si="135">SUM(P121:P122)</f>
        <v>0</v>
      </c>
      <c r="Q120" s="14">
        <f t="shared" si="135"/>
        <v>0</v>
      </c>
      <c r="R120" s="14">
        <f t="shared" si="135"/>
        <v>0</v>
      </c>
      <c r="S120" s="14">
        <f t="shared" ref="S120:S127" si="136">SUM(T120:V120)</f>
        <v>0</v>
      </c>
      <c r="T120" s="14">
        <f t="shared" ref="T120:V120" si="137">SUM(T121:T122)</f>
        <v>0</v>
      </c>
      <c r="U120" s="14">
        <f t="shared" si="137"/>
        <v>0</v>
      </c>
      <c r="V120" s="14">
        <f t="shared" si="137"/>
        <v>0</v>
      </c>
      <c r="W120" s="23">
        <f t="shared" si="124"/>
        <v>0</v>
      </c>
      <c r="X120" s="51"/>
      <c r="Y120" s="53"/>
      <c r="Z120" s="54"/>
      <c r="AA120" s="52"/>
      <c r="AB120" s="52"/>
      <c r="AC120" s="52"/>
    </row>
    <row r="121" spans="1:29" ht="37.5" hidden="1" customHeight="1">
      <c r="A121" s="78" t="s">
        <v>28</v>
      </c>
      <c r="B121" s="83" t="s">
        <v>189</v>
      </c>
      <c r="C121" s="27" t="s">
        <v>115</v>
      </c>
      <c r="D121" s="27"/>
      <c r="E121" s="27"/>
      <c r="F121" s="27" t="s">
        <v>102</v>
      </c>
      <c r="G121" s="10">
        <f>SUM(H121:J121)</f>
        <v>0</v>
      </c>
      <c r="H121" s="7">
        <v>0</v>
      </c>
      <c r="I121" s="10"/>
      <c r="J121" s="7">
        <v>0</v>
      </c>
      <c r="K121" s="10">
        <f t="shared" si="126"/>
        <v>0</v>
      </c>
      <c r="L121" s="7"/>
      <c r="M121" s="37"/>
      <c r="N121" s="7"/>
      <c r="O121" s="10">
        <f t="shared" si="134"/>
        <v>0</v>
      </c>
      <c r="P121" s="7"/>
      <c r="Q121" s="7"/>
      <c r="R121" s="7"/>
      <c r="S121" s="10">
        <f t="shared" si="136"/>
        <v>0</v>
      </c>
      <c r="T121" s="7"/>
      <c r="U121" s="7"/>
      <c r="V121" s="7"/>
      <c r="W121" s="23" t="e">
        <f t="shared" si="124"/>
        <v>#DIV/0!</v>
      </c>
      <c r="X121" s="51"/>
      <c r="Y121" s="53"/>
      <c r="Z121" s="54"/>
      <c r="AA121" s="50"/>
      <c r="AB121" s="50"/>
      <c r="AC121" s="50"/>
    </row>
    <row r="122" spans="1:29" ht="37.5" customHeight="1">
      <c r="A122" s="81" t="s">
        <v>29</v>
      </c>
      <c r="B122" s="83" t="s">
        <v>190</v>
      </c>
      <c r="C122" s="27" t="s">
        <v>256</v>
      </c>
      <c r="D122" s="27"/>
      <c r="E122" s="27"/>
      <c r="F122" s="27" t="s">
        <v>102</v>
      </c>
      <c r="G122" s="10">
        <f>SUM(H122:J122)</f>
        <v>66600</v>
      </c>
      <c r="H122" s="7"/>
      <c r="I122" s="10">
        <v>66600</v>
      </c>
      <c r="J122" s="7"/>
      <c r="K122" s="10">
        <f t="shared" si="126"/>
        <v>46636</v>
      </c>
      <c r="L122" s="7"/>
      <c r="M122" s="37">
        <v>46636</v>
      </c>
      <c r="N122" s="7"/>
      <c r="O122" s="10">
        <f t="shared" si="134"/>
        <v>0</v>
      </c>
      <c r="P122" s="7"/>
      <c r="Q122" s="7">
        <v>0</v>
      </c>
      <c r="R122" s="7"/>
      <c r="S122" s="10">
        <f t="shared" si="136"/>
        <v>0</v>
      </c>
      <c r="T122" s="7"/>
      <c r="U122" s="7">
        <v>0</v>
      </c>
      <c r="V122" s="7"/>
      <c r="W122" s="23">
        <f t="shared" si="124"/>
        <v>0</v>
      </c>
      <c r="X122" s="51"/>
      <c r="Y122" s="53"/>
      <c r="Z122" s="54"/>
      <c r="AA122" s="50"/>
      <c r="AB122" s="50"/>
      <c r="AC122" s="50"/>
    </row>
    <row r="123" spans="1:29" s="50" customFormat="1" ht="42.75" customHeight="1">
      <c r="A123" s="26">
        <v>2</v>
      </c>
      <c r="B123" s="26" t="s">
        <v>152</v>
      </c>
      <c r="C123" s="34"/>
      <c r="D123" s="34"/>
      <c r="E123" s="34"/>
      <c r="F123" s="34"/>
      <c r="G123" s="14">
        <f t="shared" ref="G123" si="138">H123+I123+J123</f>
        <v>7900</v>
      </c>
      <c r="H123" s="14">
        <f>H124</f>
        <v>0</v>
      </c>
      <c r="I123" s="14">
        <f t="shared" ref="I123:J123" si="139">I124</f>
        <v>7900</v>
      </c>
      <c r="J123" s="14">
        <f t="shared" si="139"/>
        <v>0</v>
      </c>
      <c r="K123" s="14">
        <f t="shared" ref="K123:K124" si="140">SUM(L123:N123)</f>
        <v>7900</v>
      </c>
      <c r="L123" s="14">
        <f t="shared" ref="L123:N123" si="141">L124</f>
        <v>0</v>
      </c>
      <c r="M123" s="14">
        <f t="shared" si="141"/>
        <v>7900</v>
      </c>
      <c r="N123" s="14">
        <f t="shared" si="141"/>
        <v>0</v>
      </c>
      <c r="O123" s="14">
        <f t="shared" si="134"/>
        <v>0</v>
      </c>
      <c r="P123" s="14">
        <f t="shared" ref="P123:R123" si="142">P124</f>
        <v>0</v>
      </c>
      <c r="Q123" s="14">
        <f t="shared" si="142"/>
        <v>0</v>
      </c>
      <c r="R123" s="14">
        <f t="shared" si="142"/>
        <v>0</v>
      </c>
      <c r="S123" s="14">
        <f t="shared" si="136"/>
        <v>0</v>
      </c>
      <c r="T123" s="14">
        <f t="shared" ref="T123:V123" si="143">T124</f>
        <v>0</v>
      </c>
      <c r="U123" s="14">
        <f t="shared" si="143"/>
        <v>0</v>
      </c>
      <c r="V123" s="14">
        <f t="shared" si="143"/>
        <v>0</v>
      </c>
      <c r="W123" s="70">
        <f t="shared" si="124"/>
        <v>0</v>
      </c>
      <c r="X123" s="51"/>
      <c r="Y123" s="53"/>
      <c r="Z123" s="54"/>
    </row>
    <row r="124" spans="1:29" s="50" customFormat="1" ht="72.75" customHeight="1">
      <c r="A124" s="81" t="s">
        <v>31</v>
      </c>
      <c r="B124" s="83" t="s">
        <v>191</v>
      </c>
      <c r="C124" s="27" t="s">
        <v>257</v>
      </c>
      <c r="D124" s="27"/>
      <c r="E124" s="27"/>
      <c r="F124" s="27" t="s">
        <v>102</v>
      </c>
      <c r="G124" s="10">
        <f>SUM(H124:J124)</f>
        <v>7900</v>
      </c>
      <c r="H124" s="7">
        <v>0</v>
      </c>
      <c r="I124" s="10">
        <f>M124</f>
        <v>7900</v>
      </c>
      <c r="J124" s="7">
        <v>0</v>
      </c>
      <c r="K124" s="10">
        <f t="shared" si="140"/>
        <v>7900</v>
      </c>
      <c r="L124" s="7"/>
      <c r="M124" s="37">
        <v>7900</v>
      </c>
      <c r="N124" s="7"/>
      <c r="O124" s="10">
        <f t="shared" si="134"/>
        <v>0</v>
      </c>
      <c r="P124" s="7"/>
      <c r="Q124" s="7">
        <f>U124</f>
        <v>0</v>
      </c>
      <c r="R124" s="7"/>
      <c r="S124" s="10">
        <f t="shared" si="136"/>
        <v>0</v>
      </c>
      <c r="T124" s="7"/>
      <c r="U124" s="7">
        <v>0</v>
      </c>
      <c r="V124" s="7"/>
      <c r="W124" s="70">
        <f t="shared" si="124"/>
        <v>0</v>
      </c>
      <c r="X124" s="51"/>
      <c r="Y124" s="53"/>
      <c r="Z124" s="54"/>
    </row>
    <row r="125" spans="1:29" s="50" customFormat="1" ht="86.25" customHeight="1">
      <c r="A125" s="26">
        <v>3</v>
      </c>
      <c r="B125" s="26" t="s">
        <v>149</v>
      </c>
      <c r="C125" s="34"/>
      <c r="D125" s="34"/>
      <c r="E125" s="34"/>
      <c r="F125" s="34"/>
      <c r="G125" s="14">
        <f t="shared" ref="G125" si="144">H125+I125+J125</f>
        <v>8504.6</v>
      </c>
      <c r="H125" s="14">
        <f>H126</f>
        <v>0</v>
      </c>
      <c r="I125" s="14">
        <f t="shared" ref="I125:J125" si="145">I126</f>
        <v>8504.6</v>
      </c>
      <c r="J125" s="14">
        <f t="shared" si="145"/>
        <v>0</v>
      </c>
      <c r="K125" s="14">
        <f t="shared" ref="K125:K126" si="146">SUM(L125:N125)</f>
        <v>8504.6</v>
      </c>
      <c r="L125" s="14">
        <f t="shared" ref="L125:N125" si="147">L126</f>
        <v>0</v>
      </c>
      <c r="M125" s="14">
        <f t="shared" si="147"/>
        <v>8504.6</v>
      </c>
      <c r="N125" s="14">
        <f t="shared" si="147"/>
        <v>0</v>
      </c>
      <c r="O125" s="14">
        <f t="shared" si="134"/>
        <v>0</v>
      </c>
      <c r="P125" s="14">
        <f t="shared" ref="P125:R125" si="148">P126</f>
        <v>0</v>
      </c>
      <c r="Q125" s="14">
        <f t="shared" si="148"/>
        <v>0</v>
      </c>
      <c r="R125" s="14">
        <f t="shared" si="148"/>
        <v>0</v>
      </c>
      <c r="S125" s="14">
        <f t="shared" si="136"/>
        <v>0</v>
      </c>
      <c r="T125" s="14">
        <f t="shared" ref="T125:V125" si="149">T126</f>
        <v>0</v>
      </c>
      <c r="U125" s="14">
        <f t="shared" si="149"/>
        <v>0</v>
      </c>
      <c r="V125" s="14">
        <f t="shared" si="149"/>
        <v>0</v>
      </c>
      <c r="W125" s="70">
        <f t="shared" si="124"/>
        <v>0</v>
      </c>
      <c r="X125" s="51"/>
      <c r="Y125" s="53"/>
      <c r="Z125" s="54"/>
    </row>
    <row r="126" spans="1:29" ht="77.25" customHeight="1">
      <c r="A126" s="81" t="s">
        <v>32</v>
      </c>
      <c r="B126" s="83" t="s">
        <v>192</v>
      </c>
      <c r="C126" s="27" t="s">
        <v>258</v>
      </c>
      <c r="D126" s="27"/>
      <c r="E126" s="27"/>
      <c r="F126" s="27" t="s">
        <v>102</v>
      </c>
      <c r="G126" s="10">
        <f>SUM(H126:J126)</f>
        <v>8504.6</v>
      </c>
      <c r="H126" s="7">
        <v>0</v>
      </c>
      <c r="I126" s="10">
        <f>M126</f>
        <v>8504.6</v>
      </c>
      <c r="J126" s="7">
        <v>0</v>
      </c>
      <c r="K126" s="10">
        <f t="shared" si="146"/>
        <v>8504.6</v>
      </c>
      <c r="L126" s="7"/>
      <c r="M126" s="37">
        <v>8504.6</v>
      </c>
      <c r="N126" s="7"/>
      <c r="O126" s="10">
        <f t="shared" si="134"/>
        <v>0</v>
      </c>
      <c r="P126" s="7"/>
      <c r="Q126" s="7">
        <f>U126</f>
        <v>0</v>
      </c>
      <c r="R126" s="7"/>
      <c r="S126" s="10">
        <f t="shared" si="136"/>
        <v>0</v>
      </c>
      <c r="T126" s="7"/>
      <c r="U126" s="7">
        <v>0</v>
      </c>
      <c r="V126" s="7"/>
      <c r="W126" s="23">
        <f t="shared" si="124"/>
        <v>0</v>
      </c>
      <c r="X126" s="51"/>
      <c r="Y126" s="53"/>
      <c r="Z126" s="54"/>
      <c r="AA126" s="50"/>
      <c r="AB126" s="50"/>
      <c r="AC126" s="50"/>
    </row>
    <row r="127" spans="1:29" ht="48.75" customHeight="1">
      <c r="A127" s="91" t="s">
        <v>193</v>
      </c>
      <c r="B127" s="91"/>
      <c r="C127" s="42"/>
      <c r="D127" s="42"/>
      <c r="E127" s="42"/>
      <c r="F127" s="42"/>
      <c r="G127" s="11">
        <f>SUM(H127:J127)</f>
        <v>910952.39999999991</v>
      </c>
      <c r="H127" s="11">
        <f>H128+H142</f>
        <v>5063.6000000000004</v>
      </c>
      <c r="I127" s="11">
        <f>I128+I142</f>
        <v>905888.79999999993</v>
      </c>
      <c r="J127" s="11">
        <f>J128+J142</f>
        <v>0</v>
      </c>
      <c r="K127" s="11">
        <f t="shared" si="126"/>
        <v>911052.39999999991</v>
      </c>
      <c r="L127" s="11">
        <f>L128+L142</f>
        <v>5063.6000000000004</v>
      </c>
      <c r="M127" s="11">
        <f>M128+M142</f>
        <v>905988.79999999993</v>
      </c>
      <c r="N127" s="11">
        <f>N128+N142</f>
        <v>0</v>
      </c>
      <c r="O127" s="11">
        <f t="shared" si="134"/>
        <v>704690.74</v>
      </c>
      <c r="P127" s="11">
        <f>P128+P142</f>
        <v>4059.6</v>
      </c>
      <c r="Q127" s="11">
        <f>Q128+Q142</f>
        <v>700631.14</v>
      </c>
      <c r="R127" s="11">
        <f>R128+R142</f>
        <v>0</v>
      </c>
      <c r="S127" s="11">
        <f t="shared" si="136"/>
        <v>708240.54</v>
      </c>
      <c r="T127" s="11">
        <f>T128+T142</f>
        <v>4476.8999999999996</v>
      </c>
      <c r="U127" s="11">
        <f>U128+U142</f>
        <v>703763.64</v>
      </c>
      <c r="V127" s="11">
        <f>V128+V142</f>
        <v>0</v>
      </c>
      <c r="W127" s="23">
        <f>O127*100/K127</f>
        <v>77.349089909647361</v>
      </c>
      <c r="X127" s="51"/>
      <c r="Y127" s="53"/>
      <c r="Z127" s="54"/>
      <c r="AA127" s="50"/>
      <c r="AB127" s="50"/>
      <c r="AC127" s="50"/>
    </row>
    <row r="128" spans="1:29" ht="54.75" customHeight="1">
      <c r="A128" s="26">
        <v>1</v>
      </c>
      <c r="B128" s="26" t="s">
        <v>23</v>
      </c>
      <c r="C128" s="34"/>
      <c r="D128" s="34"/>
      <c r="E128" s="34"/>
      <c r="F128" s="34"/>
      <c r="G128" s="14">
        <f t="shared" ref="G128:G145" si="150">H128+I128+J128</f>
        <v>75266.700000000012</v>
      </c>
      <c r="H128" s="14">
        <f>SUM(H129:H141)</f>
        <v>5063.6000000000004</v>
      </c>
      <c r="I128" s="14">
        <f>SUM(I129:I141)</f>
        <v>70203.100000000006</v>
      </c>
      <c r="J128" s="14">
        <f>SUM(J129:J141)</f>
        <v>0</v>
      </c>
      <c r="K128" s="14">
        <f>L128+M128+N128</f>
        <v>75766.700000000012</v>
      </c>
      <c r="L128" s="14">
        <f>SUM(L129:L141)</f>
        <v>5063.6000000000004</v>
      </c>
      <c r="M128" s="14">
        <f>SUM(M129:M141)</f>
        <v>70703.100000000006</v>
      </c>
      <c r="N128" s="14">
        <f>SUM(N129:N141)</f>
        <v>0</v>
      </c>
      <c r="O128" s="14">
        <f>P128+Q128+R128</f>
        <v>59877.439999999988</v>
      </c>
      <c r="P128" s="14">
        <f>SUM(P129:P141)</f>
        <v>4059.6</v>
      </c>
      <c r="Q128" s="14">
        <f>SUM(Q129:Q141)</f>
        <v>55817.839999999989</v>
      </c>
      <c r="R128" s="14">
        <f>SUM(R129:R141)</f>
        <v>0</v>
      </c>
      <c r="S128" s="14">
        <f>T128+U128+V128</f>
        <v>63427.24</v>
      </c>
      <c r="T128" s="14">
        <f>SUM(T129:T141)</f>
        <v>4476.8999999999996</v>
      </c>
      <c r="U128" s="14">
        <f>SUM(U129:U141)</f>
        <v>58950.34</v>
      </c>
      <c r="V128" s="14">
        <f>SUM(V129:V141)</f>
        <v>0</v>
      </c>
      <c r="W128" s="23">
        <f t="shared" si="124"/>
        <v>79.028702583060877</v>
      </c>
      <c r="X128" s="51"/>
      <c r="Y128" s="53"/>
      <c r="Z128" s="54"/>
      <c r="AA128" s="50"/>
      <c r="AB128" s="50"/>
      <c r="AC128" s="50"/>
    </row>
    <row r="129" spans="1:29" ht="17.25" customHeight="1">
      <c r="A129" s="95" t="s">
        <v>28</v>
      </c>
      <c r="B129" s="93" t="s">
        <v>194</v>
      </c>
      <c r="C129" s="33" t="s">
        <v>245</v>
      </c>
      <c r="D129" s="33"/>
      <c r="E129" s="33"/>
      <c r="F129" s="33" t="s">
        <v>73</v>
      </c>
      <c r="G129" s="10">
        <f t="shared" si="150"/>
        <v>51419.6</v>
      </c>
      <c r="H129" s="7"/>
      <c r="I129" s="10">
        <f>M129</f>
        <v>51419.6</v>
      </c>
      <c r="J129" s="9"/>
      <c r="K129" s="7">
        <f>SUM(L129:N129)</f>
        <v>51419.6</v>
      </c>
      <c r="L129" s="7"/>
      <c r="M129" s="10">
        <v>51419.6</v>
      </c>
      <c r="N129" s="7"/>
      <c r="O129" s="7">
        <f>SUM(P129:R129)</f>
        <v>39611.699999999997</v>
      </c>
      <c r="P129" s="7"/>
      <c r="Q129" s="37">
        <v>39611.699999999997</v>
      </c>
      <c r="R129" s="7"/>
      <c r="S129" s="7">
        <f>SUM(T129:V129)</f>
        <v>42550</v>
      </c>
      <c r="T129" s="7"/>
      <c r="U129" s="7">
        <v>42550</v>
      </c>
      <c r="V129" s="7"/>
      <c r="W129" s="23">
        <f t="shared" si="124"/>
        <v>77.036188535111123</v>
      </c>
      <c r="X129" s="51"/>
      <c r="Y129" s="53"/>
      <c r="Z129" s="54"/>
      <c r="AA129" s="50"/>
      <c r="AB129" s="50"/>
      <c r="AC129" s="50"/>
    </row>
    <row r="130" spans="1:29" ht="17.25" customHeight="1">
      <c r="A130" s="96"/>
      <c r="B130" s="94"/>
      <c r="C130" s="33" t="s">
        <v>245</v>
      </c>
      <c r="D130" s="33"/>
      <c r="E130" s="33"/>
      <c r="F130" s="33" t="s">
        <v>72</v>
      </c>
      <c r="G130" s="10">
        <f t="shared" si="150"/>
        <v>810</v>
      </c>
      <c r="H130" s="7"/>
      <c r="I130" s="10">
        <f t="shared" ref="I130:I135" si="151">M130</f>
        <v>810</v>
      </c>
      <c r="J130" s="9"/>
      <c r="K130" s="7">
        <f t="shared" ref="K130:K141" si="152">SUM(L130:N130)</f>
        <v>810</v>
      </c>
      <c r="L130" s="7"/>
      <c r="M130" s="10">
        <v>810</v>
      </c>
      <c r="N130" s="7"/>
      <c r="O130" s="7">
        <f t="shared" ref="O130:O135" si="153">SUM(P130:R130)</f>
        <v>682.9</v>
      </c>
      <c r="P130" s="7"/>
      <c r="Q130" s="37">
        <v>682.9</v>
      </c>
      <c r="R130" s="7"/>
      <c r="S130" s="7">
        <f t="shared" ref="S130:S135" si="154">SUM(T130:V130)</f>
        <v>690.5</v>
      </c>
      <c r="T130" s="7"/>
      <c r="U130" s="7">
        <v>690.5</v>
      </c>
      <c r="V130" s="7"/>
      <c r="W130" s="23">
        <f t="shared" si="124"/>
        <v>84.308641975308646</v>
      </c>
      <c r="X130" s="51"/>
      <c r="Y130" s="53"/>
      <c r="Z130" s="54"/>
      <c r="AA130" s="50"/>
      <c r="AB130" s="50"/>
      <c r="AC130" s="50"/>
    </row>
    <row r="131" spans="1:29" ht="17.25" customHeight="1">
      <c r="A131" s="96"/>
      <c r="B131" s="94"/>
      <c r="C131" s="33" t="s">
        <v>245</v>
      </c>
      <c r="D131" s="33"/>
      <c r="E131" s="33"/>
      <c r="F131" s="33" t="s">
        <v>74</v>
      </c>
      <c r="G131" s="10">
        <f t="shared" si="150"/>
        <v>13339</v>
      </c>
      <c r="H131" s="7"/>
      <c r="I131" s="10">
        <f t="shared" si="151"/>
        <v>13339</v>
      </c>
      <c r="J131" s="9"/>
      <c r="K131" s="7">
        <f t="shared" si="152"/>
        <v>13339</v>
      </c>
      <c r="L131" s="7"/>
      <c r="M131" s="10">
        <v>13339</v>
      </c>
      <c r="N131" s="7"/>
      <c r="O131" s="7">
        <f t="shared" si="153"/>
        <v>11422.8</v>
      </c>
      <c r="P131" s="7"/>
      <c r="Q131" s="37">
        <v>11422.8</v>
      </c>
      <c r="R131" s="7"/>
      <c r="S131" s="7">
        <f t="shared" si="154"/>
        <v>11600</v>
      </c>
      <c r="T131" s="7"/>
      <c r="U131" s="7">
        <v>11600</v>
      </c>
      <c r="V131" s="7"/>
      <c r="W131" s="23">
        <f t="shared" si="124"/>
        <v>85.634605292750578</v>
      </c>
      <c r="X131" s="51"/>
      <c r="Y131" s="53"/>
      <c r="Z131" s="54"/>
      <c r="AA131" s="50"/>
      <c r="AB131" s="50"/>
      <c r="AC131" s="50"/>
    </row>
    <row r="132" spans="1:29" ht="17.25" customHeight="1">
      <c r="A132" s="96"/>
      <c r="B132" s="94"/>
      <c r="C132" s="33" t="s">
        <v>245</v>
      </c>
      <c r="D132" s="33"/>
      <c r="E132" s="33"/>
      <c r="F132" s="33" t="s">
        <v>58</v>
      </c>
      <c r="G132" s="10">
        <f t="shared" si="150"/>
        <v>2577.5</v>
      </c>
      <c r="H132" s="7"/>
      <c r="I132" s="10">
        <f t="shared" si="151"/>
        <v>2577.5</v>
      </c>
      <c r="J132" s="9"/>
      <c r="K132" s="7">
        <f t="shared" si="152"/>
        <v>2577.5</v>
      </c>
      <c r="L132" s="7"/>
      <c r="M132" s="10">
        <v>2577.5</v>
      </c>
      <c r="N132" s="7"/>
      <c r="O132" s="7">
        <f t="shared" si="153"/>
        <v>1579.64</v>
      </c>
      <c r="P132" s="7"/>
      <c r="Q132" s="37">
        <f t="shared" ref="Q132:Q139" si="155">U132</f>
        <v>1579.64</v>
      </c>
      <c r="R132" s="7"/>
      <c r="S132" s="7">
        <f t="shared" si="154"/>
        <v>1579.64</v>
      </c>
      <c r="T132" s="7"/>
      <c r="U132" s="7">
        <v>1579.64</v>
      </c>
      <c r="V132" s="7"/>
      <c r="W132" s="23">
        <f t="shared" si="124"/>
        <v>61.285741998060139</v>
      </c>
      <c r="X132" s="51"/>
      <c r="Y132" s="53"/>
      <c r="Z132" s="54"/>
      <c r="AA132" s="50"/>
      <c r="AB132" s="50"/>
      <c r="AC132" s="50"/>
    </row>
    <row r="133" spans="1:29" ht="17.25" customHeight="1">
      <c r="A133" s="96"/>
      <c r="B133" s="94"/>
      <c r="C133" s="33" t="s">
        <v>245</v>
      </c>
      <c r="D133" s="33"/>
      <c r="E133" s="33"/>
      <c r="F133" s="33" t="s">
        <v>75</v>
      </c>
      <c r="G133" s="10">
        <f t="shared" si="150"/>
        <v>6</v>
      </c>
      <c r="H133" s="7"/>
      <c r="I133" s="10">
        <f t="shared" si="151"/>
        <v>6</v>
      </c>
      <c r="J133" s="9"/>
      <c r="K133" s="7">
        <f t="shared" si="152"/>
        <v>6</v>
      </c>
      <c r="L133" s="7"/>
      <c r="M133" s="10">
        <v>6</v>
      </c>
      <c r="N133" s="7"/>
      <c r="O133" s="7">
        <f t="shared" si="153"/>
        <v>0</v>
      </c>
      <c r="P133" s="7"/>
      <c r="Q133" s="37">
        <f t="shared" si="155"/>
        <v>0</v>
      </c>
      <c r="R133" s="7"/>
      <c r="S133" s="7">
        <f t="shared" si="154"/>
        <v>0</v>
      </c>
      <c r="T133" s="7"/>
      <c r="U133" s="7">
        <v>0</v>
      </c>
      <c r="V133" s="7"/>
      <c r="W133" s="23">
        <f t="shared" si="124"/>
        <v>0</v>
      </c>
      <c r="X133" s="51"/>
      <c r="Y133" s="53"/>
      <c r="Z133" s="54"/>
      <c r="AA133" s="50"/>
      <c r="AB133" s="50"/>
      <c r="AC133" s="50"/>
    </row>
    <row r="134" spans="1:29" ht="17.25" customHeight="1">
      <c r="A134" s="96"/>
      <c r="B134" s="94"/>
      <c r="C134" s="33" t="s">
        <v>245</v>
      </c>
      <c r="D134" s="33"/>
      <c r="E134" s="33"/>
      <c r="F134" s="33" t="s">
        <v>76</v>
      </c>
      <c r="G134" s="10">
        <f t="shared" si="150"/>
        <v>20</v>
      </c>
      <c r="H134" s="7"/>
      <c r="I134" s="10">
        <f t="shared" si="151"/>
        <v>20</v>
      </c>
      <c r="J134" s="9"/>
      <c r="K134" s="7">
        <f t="shared" si="152"/>
        <v>20</v>
      </c>
      <c r="L134" s="7"/>
      <c r="M134" s="10">
        <v>20</v>
      </c>
      <c r="N134" s="7"/>
      <c r="O134" s="7">
        <f t="shared" si="153"/>
        <v>0</v>
      </c>
      <c r="P134" s="7"/>
      <c r="Q134" s="37">
        <f t="shared" si="155"/>
        <v>0</v>
      </c>
      <c r="R134" s="7"/>
      <c r="S134" s="7">
        <f t="shared" si="154"/>
        <v>0</v>
      </c>
      <c r="T134" s="7"/>
      <c r="U134" s="7">
        <v>0</v>
      </c>
      <c r="V134" s="7"/>
      <c r="W134" s="23">
        <f t="shared" si="124"/>
        <v>0</v>
      </c>
      <c r="X134" s="51"/>
      <c r="Y134" s="53"/>
      <c r="Z134" s="54"/>
      <c r="AA134" s="50"/>
      <c r="AB134" s="50"/>
      <c r="AC134" s="50"/>
    </row>
    <row r="135" spans="1:29" ht="17.25" customHeight="1">
      <c r="A135" s="96"/>
      <c r="B135" s="94"/>
      <c r="C135" s="33" t="s">
        <v>245</v>
      </c>
      <c r="D135" s="33"/>
      <c r="E135" s="33"/>
      <c r="F135" s="33" t="s">
        <v>79</v>
      </c>
      <c r="G135" s="10">
        <f t="shared" si="150"/>
        <v>1</v>
      </c>
      <c r="H135" s="7"/>
      <c r="I135" s="10">
        <f t="shared" si="151"/>
        <v>1</v>
      </c>
      <c r="J135" s="9"/>
      <c r="K135" s="7">
        <f t="shared" si="152"/>
        <v>1</v>
      </c>
      <c r="L135" s="7"/>
      <c r="M135" s="10">
        <v>1</v>
      </c>
      <c r="N135" s="7"/>
      <c r="O135" s="7">
        <f t="shared" si="153"/>
        <v>0.2</v>
      </c>
      <c r="P135" s="7"/>
      <c r="Q135" s="37">
        <f t="shared" si="155"/>
        <v>0.2</v>
      </c>
      <c r="R135" s="7"/>
      <c r="S135" s="7">
        <f t="shared" si="154"/>
        <v>0.2</v>
      </c>
      <c r="T135" s="7"/>
      <c r="U135" s="7">
        <v>0.2</v>
      </c>
      <c r="V135" s="7"/>
      <c r="W135" s="23">
        <f t="shared" si="124"/>
        <v>20</v>
      </c>
      <c r="X135" s="51"/>
      <c r="Y135" s="53"/>
      <c r="Z135" s="54"/>
      <c r="AA135" s="50"/>
      <c r="AB135" s="50"/>
      <c r="AC135" s="50"/>
    </row>
    <row r="136" spans="1:29" ht="22.5" customHeight="1">
      <c r="A136" s="87" t="s">
        <v>29</v>
      </c>
      <c r="B136" s="97" t="s">
        <v>24</v>
      </c>
      <c r="C136" s="33"/>
      <c r="D136" s="33" t="s">
        <v>246</v>
      </c>
      <c r="E136" s="33"/>
      <c r="F136" s="33" t="s">
        <v>244</v>
      </c>
      <c r="G136" s="10">
        <f t="shared" si="150"/>
        <v>78.900000000000006</v>
      </c>
      <c r="H136" s="7">
        <f>L136</f>
        <v>78.900000000000006</v>
      </c>
      <c r="I136" s="7"/>
      <c r="J136" s="9"/>
      <c r="K136" s="7">
        <f t="shared" si="152"/>
        <v>78.900000000000006</v>
      </c>
      <c r="L136" s="37">
        <v>78.900000000000006</v>
      </c>
      <c r="M136" s="7"/>
      <c r="N136" s="7"/>
      <c r="O136" s="7">
        <f>SUM(P136:R136)</f>
        <v>63.7</v>
      </c>
      <c r="P136" s="37">
        <v>63.7</v>
      </c>
      <c r="Q136" s="37">
        <f t="shared" si="155"/>
        <v>0</v>
      </c>
      <c r="R136" s="7"/>
      <c r="S136" s="7">
        <f>SUM(T136:V136)</f>
        <v>78.900000000000006</v>
      </c>
      <c r="T136" s="7">
        <v>78.900000000000006</v>
      </c>
      <c r="U136" s="7"/>
      <c r="V136" s="7"/>
      <c r="W136" s="23">
        <f t="shared" si="124"/>
        <v>80.735107731305447</v>
      </c>
      <c r="X136" s="51"/>
      <c r="Y136" s="53"/>
      <c r="Z136" s="54"/>
      <c r="AA136" s="50"/>
      <c r="AB136" s="50"/>
      <c r="AC136" s="50"/>
    </row>
    <row r="137" spans="1:29" ht="22.5" customHeight="1">
      <c r="A137" s="88"/>
      <c r="B137" s="98"/>
      <c r="C137" s="33"/>
      <c r="D137" s="33" t="s">
        <v>246</v>
      </c>
      <c r="E137" s="33"/>
      <c r="F137" s="33" t="s">
        <v>73</v>
      </c>
      <c r="G137" s="10">
        <f t="shared" si="150"/>
        <v>3829.3</v>
      </c>
      <c r="H137" s="7">
        <f t="shared" ref="H137:H139" si="156">L137</f>
        <v>3829.3</v>
      </c>
      <c r="I137" s="7"/>
      <c r="J137" s="9"/>
      <c r="K137" s="7">
        <f t="shared" si="152"/>
        <v>3829.3</v>
      </c>
      <c r="L137" s="37">
        <v>3829.3</v>
      </c>
      <c r="M137" s="7"/>
      <c r="N137" s="7"/>
      <c r="O137" s="7">
        <f t="shared" ref="O137:O139" si="157">SUM(P137:R137)</f>
        <v>3105.8</v>
      </c>
      <c r="P137" s="37">
        <v>3105.8</v>
      </c>
      <c r="Q137" s="37">
        <f t="shared" si="155"/>
        <v>0</v>
      </c>
      <c r="R137" s="7"/>
      <c r="S137" s="7">
        <f t="shared" ref="S137:S139" si="158">SUM(T137:V137)</f>
        <v>3400</v>
      </c>
      <c r="T137" s="7">
        <v>3400</v>
      </c>
      <c r="U137" s="7"/>
      <c r="V137" s="7"/>
      <c r="W137" s="23">
        <f t="shared" si="124"/>
        <v>81.106207400830442</v>
      </c>
      <c r="X137" s="51"/>
      <c r="Y137" s="53"/>
      <c r="Z137" s="54"/>
      <c r="AA137" s="50"/>
      <c r="AB137" s="50"/>
      <c r="AC137" s="50"/>
    </row>
    <row r="138" spans="1:29" ht="22.5" customHeight="1">
      <c r="A138" s="88"/>
      <c r="B138" s="98"/>
      <c r="C138" s="33"/>
      <c r="D138" s="33" t="s">
        <v>246</v>
      </c>
      <c r="E138" s="33"/>
      <c r="F138" s="33" t="s">
        <v>74</v>
      </c>
      <c r="G138" s="10">
        <f t="shared" si="150"/>
        <v>1024.3</v>
      </c>
      <c r="H138" s="7">
        <f t="shared" si="156"/>
        <v>1024.3</v>
      </c>
      <c r="I138" s="7"/>
      <c r="J138" s="9"/>
      <c r="K138" s="7">
        <f t="shared" si="152"/>
        <v>1024.3</v>
      </c>
      <c r="L138" s="37">
        <v>1024.3</v>
      </c>
      <c r="M138" s="7"/>
      <c r="N138" s="7"/>
      <c r="O138" s="7">
        <f t="shared" si="157"/>
        <v>872.1</v>
      </c>
      <c r="P138" s="37">
        <v>872.1</v>
      </c>
      <c r="Q138" s="37">
        <f t="shared" si="155"/>
        <v>0</v>
      </c>
      <c r="R138" s="7"/>
      <c r="S138" s="7">
        <f t="shared" si="158"/>
        <v>980</v>
      </c>
      <c r="T138" s="7">
        <v>980</v>
      </c>
      <c r="U138" s="7"/>
      <c r="V138" s="7"/>
      <c r="W138" s="23">
        <f t="shared" si="124"/>
        <v>85.141071951576691</v>
      </c>
      <c r="X138" s="51"/>
      <c r="Y138" s="53"/>
      <c r="Z138" s="54"/>
      <c r="AA138" s="50"/>
      <c r="AB138" s="50"/>
      <c r="AC138" s="50"/>
    </row>
    <row r="139" spans="1:29" ht="22.5" customHeight="1">
      <c r="A139" s="92"/>
      <c r="B139" s="99"/>
      <c r="C139" s="33"/>
      <c r="D139" s="33" t="s">
        <v>246</v>
      </c>
      <c r="E139" s="33"/>
      <c r="F139" s="33" t="s">
        <v>58</v>
      </c>
      <c r="G139" s="10">
        <f t="shared" si="150"/>
        <v>131.1</v>
      </c>
      <c r="H139" s="7">
        <f t="shared" si="156"/>
        <v>131.1</v>
      </c>
      <c r="I139" s="7"/>
      <c r="J139" s="9"/>
      <c r="K139" s="7">
        <f t="shared" si="152"/>
        <v>131.1</v>
      </c>
      <c r="L139" s="37">
        <v>131.1</v>
      </c>
      <c r="M139" s="7"/>
      <c r="N139" s="7"/>
      <c r="O139" s="7">
        <f t="shared" si="157"/>
        <v>18</v>
      </c>
      <c r="P139" s="37">
        <v>18</v>
      </c>
      <c r="Q139" s="37">
        <f t="shared" si="155"/>
        <v>0</v>
      </c>
      <c r="R139" s="7"/>
      <c r="S139" s="7">
        <f t="shared" si="158"/>
        <v>18</v>
      </c>
      <c r="T139" s="7">
        <v>18</v>
      </c>
      <c r="U139" s="7"/>
      <c r="V139" s="7"/>
      <c r="W139" s="23">
        <f t="shared" si="124"/>
        <v>13.729977116704806</v>
      </c>
      <c r="X139" s="51"/>
      <c r="Y139" s="53"/>
      <c r="Z139" s="54"/>
      <c r="AA139" s="50"/>
      <c r="AB139" s="50"/>
      <c r="AC139" s="50"/>
    </row>
    <row r="140" spans="1:29" ht="57" customHeight="1">
      <c r="A140" s="87" t="s">
        <v>34</v>
      </c>
      <c r="B140" s="89" t="s">
        <v>25</v>
      </c>
      <c r="C140" s="33" t="s">
        <v>247</v>
      </c>
      <c r="D140" s="33"/>
      <c r="E140" s="33"/>
      <c r="F140" s="33" t="s">
        <v>72</v>
      </c>
      <c r="G140" s="10">
        <f t="shared" si="150"/>
        <v>1985.1</v>
      </c>
      <c r="H140" s="7"/>
      <c r="I140" s="10">
        <v>1985.1</v>
      </c>
      <c r="J140" s="9"/>
      <c r="K140" s="7">
        <f t="shared" si="152"/>
        <v>2485.1</v>
      </c>
      <c r="L140" s="7"/>
      <c r="M140" s="10">
        <v>2485.1</v>
      </c>
      <c r="N140" s="7"/>
      <c r="O140" s="7">
        <f>SUM(P140:R140)</f>
        <v>2475.6999999999998</v>
      </c>
      <c r="P140" s="7"/>
      <c r="Q140" s="37">
        <v>2475.6999999999998</v>
      </c>
      <c r="R140" s="7"/>
      <c r="S140" s="7">
        <f t="shared" ref="S140:S141" si="159">SUM(T140:V140)</f>
        <v>2485.1</v>
      </c>
      <c r="T140" s="7"/>
      <c r="U140" s="7">
        <v>2485.1</v>
      </c>
      <c r="V140" s="7"/>
      <c r="W140" s="23">
        <f>O140*100/K140</f>
        <v>99.62174560379863</v>
      </c>
      <c r="X140" s="51"/>
      <c r="Y140" s="53"/>
      <c r="Z140" s="54"/>
      <c r="AA140" s="50"/>
      <c r="AB140" s="50"/>
      <c r="AC140" s="50"/>
    </row>
    <row r="141" spans="1:29" ht="57" customHeight="1">
      <c r="A141" s="88"/>
      <c r="B141" s="90"/>
      <c r="C141" s="33" t="s">
        <v>248</v>
      </c>
      <c r="D141" s="33"/>
      <c r="E141" s="33"/>
      <c r="F141" s="33" t="s">
        <v>72</v>
      </c>
      <c r="G141" s="10">
        <f t="shared" si="150"/>
        <v>44.9</v>
      </c>
      <c r="H141" s="7"/>
      <c r="I141" s="10">
        <f>M141</f>
        <v>44.9</v>
      </c>
      <c r="J141" s="9"/>
      <c r="K141" s="7">
        <f t="shared" si="152"/>
        <v>44.9</v>
      </c>
      <c r="L141" s="7"/>
      <c r="M141" s="10">
        <v>44.9</v>
      </c>
      <c r="N141" s="7"/>
      <c r="O141" s="7">
        <f t="shared" ref="O141" si="160">SUM(P141:R141)</f>
        <v>44.9</v>
      </c>
      <c r="P141" s="7"/>
      <c r="Q141" s="7">
        <f t="shared" ref="Q141" si="161">U141</f>
        <v>44.9</v>
      </c>
      <c r="R141" s="7"/>
      <c r="S141" s="7">
        <f t="shared" si="159"/>
        <v>44.9</v>
      </c>
      <c r="T141" s="7"/>
      <c r="U141" s="7">
        <v>44.9</v>
      </c>
      <c r="V141" s="7"/>
      <c r="W141" s="23">
        <f t="shared" ref="W141:W150" si="162">O141*100/K141</f>
        <v>100</v>
      </c>
      <c r="X141" s="51"/>
      <c r="Y141" s="53"/>
      <c r="Z141" s="54"/>
      <c r="AA141" s="50"/>
      <c r="AB141" s="50"/>
      <c r="AC141" s="50"/>
    </row>
    <row r="142" spans="1:29" ht="45.75" customHeight="1">
      <c r="A142" s="26">
        <v>2</v>
      </c>
      <c r="B142" s="26" t="s">
        <v>81</v>
      </c>
      <c r="C142" s="34"/>
      <c r="D142" s="34"/>
      <c r="E142" s="34"/>
      <c r="F142" s="34"/>
      <c r="G142" s="14">
        <f t="shared" si="150"/>
        <v>835685.7</v>
      </c>
      <c r="H142" s="14">
        <f>SUM(H143:H150)</f>
        <v>0</v>
      </c>
      <c r="I142" s="14">
        <f>SUM(I143:I150)</f>
        <v>835685.7</v>
      </c>
      <c r="J142" s="14">
        <f>SUM(J143:J150)</f>
        <v>0</v>
      </c>
      <c r="K142" s="14">
        <f>L142+M142+N142</f>
        <v>835285.7</v>
      </c>
      <c r="L142" s="14">
        <f t="shared" ref="L142:V142" si="163">SUM(L143:L150)</f>
        <v>0</v>
      </c>
      <c r="M142" s="14">
        <f t="shared" si="163"/>
        <v>835285.7</v>
      </c>
      <c r="N142" s="14">
        <f t="shared" si="163"/>
        <v>0</v>
      </c>
      <c r="O142" s="14">
        <f t="shared" si="163"/>
        <v>644813.30000000005</v>
      </c>
      <c r="P142" s="14">
        <f t="shared" si="163"/>
        <v>0</v>
      </c>
      <c r="Q142" s="14">
        <f t="shared" si="163"/>
        <v>644813.30000000005</v>
      </c>
      <c r="R142" s="14">
        <f t="shared" si="163"/>
        <v>0</v>
      </c>
      <c r="S142" s="14">
        <f t="shared" si="163"/>
        <v>644813.30000000005</v>
      </c>
      <c r="T142" s="14">
        <f t="shared" si="163"/>
        <v>0</v>
      </c>
      <c r="U142" s="14">
        <f t="shared" si="163"/>
        <v>644813.30000000005</v>
      </c>
      <c r="V142" s="14">
        <f t="shared" si="163"/>
        <v>0</v>
      </c>
      <c r="W142" s="23">
        <f t="shared" si="162"/>
        <v>77.196736398097102</v>
      </c>
      <c r="X142" s="51"/>
      <c r="Y142" s="53"/>
      <c r="Z142" s="54"/>
      <c r="AA142" s="50"/>
      <c r="AB142" s="50"/>
      <c r="AC142" s="50"/>
    </row>
    <row r="143" spans="1:29" ht="55.5" customHeight="1">
      <c r="A143" s="27" t="s">
        <v>31</v>
      </c>
      <c r="B143" s="29" t="s">
        <v>195</v>
      </c>
      <c r="C143" s="33" t="s">
        <v>249</v>
      </c>
      <c r="D143" s="33"/>
      <c r="E143" s="33"/>
      <c r="F143" s="33" t="s">
        <v>77</v>
      </c>
      <c r="G143" s="10">
        <f t="shared" si="150"/>
        <v>111155</v>
      </c>
      <c r="H143" s="7">
        <v>0</v>
      </c>
      <c r="I143" s="10">
        <f>M143</f>
        <v>111155</v>
      </c>
      <c r="J143" s="7">
        <v>0</v>
      </c>
      <c r="K143" s="7">
        <f>SUM(L143:N143)</f>
        <v>111155</v>
      </c>
      <c r="L143" s="7"/>
      <c r="M143" s="10">
        <v>111155</v>
      </c>
      <c r="N143" s="7"/>
      <c r="O143" s="7">
        <f t="shared" ref="O143:O150" si="164">SUM(P143:R143)</f>
        <v>81338.600000000006</v>
      </c>
      <c r="P143" s="7"/>
      <c r="Q143" s="37">
        <f>U143</f>
        <v>81338.600000000006</v>
      </c>
      <c r="R143" s="7"/>
      <c r="S143" s="7">
        <f t="shared" ref="S143:S150" si="165">SUM(T143:V143)</f>
        <v>81338.600000000006</v>
      </c>
      <c r="T143" s="7"/>
      <c r="U143" s="10">
        <v>81338.600000000006</v>
      </c>
      <c r="V143" s="7"/>
      <c r="W143" s="23">
        <f t="shared" si="162"/>
        <v>73.175835544959753</v>
      </c>
      <c r="X143" s="51"/>
      <c r="Y143" s="3"/>
      <c r="Z143" s="54"/>
    </row>
    <row r="144" spans="1:29" ht="33.75" customHeight="1">
      <c r="A144" s="27" t="s">
        <v>35</v>
      </c>
      <c r="B144" s="29" t="s">
        <v>196</v>
      </c>
      <c r="C144" s="33" t="s">
        <v>250</v>
      </c>
      <c r="D144" s="33"/>
      <c r="E144" s="33"/>
      <c r="F144" s="33" t="s">
        <v>77</v>
      </c>
      <c r="G144" s="10">
        <f t="shared" si="150"/>
        <v>605057.30000000005</v>
      </c>
      <c r="H144" s="7">
        <v>0</v>
      </c>
      <c r="I144" s="10">
        <f t="shared" ref="I144:I150" si="166">M144</f>
        <v>605057.30000000005</v>
      </c>
      <c r="J144" s="7">
        <v>0</v>
      </c>
      <c r="K144" s="7">
        <f t="shared" ref="K144:K150" si="167">SUM(L144:N144)</f>
        <v>605057.30000000005</v>
      </c>
      <c r="L144" s="7"/>
      <c r="M144" s="10">
        <v>605057.30000000005</v>
      </c>
      <c r="N144" s="7"/>
      <c r="O144" s="7">
        <f t="shared" si="164"/>
        <v>469582.4</v>
      </c>
      <c r="P144" s="7"/>
      <c r="Q144" s="37">
        <f t="shared" ref="Q144:Q145" si="168">U144</f>
        <v>469582.4</v>
      </c>
      <c r="R144" s="7"/>
      <c r="S144" s="7">
        <f t="shared" si="165"/>
        <v>469582.4</v>
      </c>
      <c r="T144" s="7"/>
      <c r="U144" s="10">
        <v>469582.4</v>
      </c>
      <c r="V144" s="7"/>
      <c r="W144" s="23">
        <f t="shared" si="162"/>
        <v>77.609575159245239</v>
      </c>
      <c r="X144" s="51"/>
      <c r="Y144" s="3"/>
      <c r="Z144" s="54"/>
    </row>
    <row r="145" spans="1:26" ht="32.25" customHeight="1">
      <c r="A145" s="27" t="s">
        <v>36</v>
      </c>
      <c r="B145" s="29" t="s">
        <v>197</v>
      </c>
      <c r="C145" s="33" t="s">
        <v>251</v>
      </c>
      <c r="D145" s="33"/>
      <c r="E145" s="33"/>
      <c r="F145" s="33" t="s">
        <v>77</v>
      </c>
      <c r="G145" s="10">
        <f t="shared" si="150"/>
        <v>77201.7</v>
      </c>
      <c r="H145" s="7">
        <v>0</v>
      </c>
      <c r="I145" s="10">
        <f t="shared" si="166"/>
        <v>77201.7</v>
      </c>
      <c r="J145" s="7">
        <v>0</v>
      </c>
      <c r="K145" s="7">
        <f t="shared" si="167"/>
        <v>77201.7</v>
      </c>
      <c r="L145" s="7"/>
      <c r="M145" s="10">
        <v>77201.7</v>
      </c>
      <c r="N145" s="7"/>
      <c r="O145" s="7">
        <f t="shared" si="164"/>
        <v>62000</v>
      </c>
      <c r="P145" s="7"/>
      <c r="Q145" s="37">
        <f t="shared" si="168"/>
        <v>62000</v>
      </c>
      <c r="R145" s="7"/>
      <c r="S145" s="7">
        <f t="shared" si="165"/>
        <v>62000</v>
      </c>
      <c r="T145" s="7"/>
      <c r="U145" s="10">
        <v>62000</v>
      </c>
      <c r="V145" s="7"/>
      <c r="W145" s="23">
        <f t="shared" si="162"/>
        <v>80.309112364105971</v>
      </c>
      <c r="X145" s="51"/>
      <c r="Y145" s="3"/>
      <c r="Z145" s="54"/>
    </row>
    <row r="146" spans="1:26" ht="24" customHeight="1">
      <c r="A146" s="87" t="s">
        <v>37</v>
      </c>
      <c r="B146" s="97" t="s">
        <v>25</v>
      </c>
      <c r="C146" s="33" t="s">
        <v>252</v>
      </c>
      <c r="D146" s="33"/>
      <c r="E146" s="35"/>
      <c r="F146" s="33" t="s">
        <v>56</v>
      </c>
      <c r="G146" s="10">
        <f t="shared" ref="G146:G150" si="169">H146+I146+J146</f>
        <v>25477.4</v>
      </c>
      <c r="H146" s="7">
        <v>0</v>
      </c>
      <c r="I146" s="10">
        <v>25477.4</v>
      </c>
      <c r="J146" s="7">
        <v>0</v>
      </c>
      <c r="K146" s="7">
        <f t="shared" si="167"/>
        <v>24323</v>
      </c>
      <c r="L146" s="7"/>
      <c r="M146" s="10">
        <v>24323</v>
      </c>
      <c r="N146" s="7"/>
      <c r="O146" s="7">
        <f t="shared" si="164"/>
        <v>23034.400000000001</v>
      </c>
      <c r="P146" s="7"/>
      <c r="Q146" s="37">
        <f>U146</f>
        <v>23034.400000000001</v>
      </c>
      <c r="R146" s="7"/>
      <c r="S146" s="7">
        <f t="shared" si="165"/>
        <v>23034.400000000001</v>
      </c>
      <c r="T146" s="7"/>
      <c r="U146" s="7">
        <v>23034.400000000001</v>
      </c>
      <c r="V146" s="7"/>
      <c r="W146" s="23">
        <f t="shared" si="162"/>
        <v>94.702133782839283</v>
      </c>
      <c r="X146" s="51"/>
      <c r="Y146" s="3"/>
      <c r="Z146" s="54"/>
    </row>
    <row r="147" spans="1:26" ht="24" customHeight="1">
      <c r="A147" s="92"/>
      <c r="B147" s="99"/>
      <c r="C147" s="33" t="s">
        <v>252</v>
      </c>
      <c r="D147" s="33"/>
      <c r="E147" s="35"/>
      <c r="F147" s="33" t="s">
        <v>56</v>
      </c>
      <c r="G147" s="10">
        <f t="shared" si="169"/>
        <v>561.20000000000005</v>
      </c>
      <c r="H147" s="7"/>
      <c r="I147" s="10">
        <v>561.20000000000005</v>
      </c>
      <c r="J147" s="37"/>
      <c r="K147" s="37">
        <f>SUM(L147:N147)</f>
        <v>1715.6</v>
      </c>
      <c r="L147" s="37"/>
      <c r="M147" s="45">
        <v>1715.6</v>
      </c>
      <c r="N147" s="7"/>
      <c r="O147" s="7">
        <f t="shared" si="164"/>
        <v>1113</v>
      </c>
      <c r="P147" s="7"/>
      <c r="Q147" s="37">
        <f t="shared" ref="Q147" si="170">U147</f>
        <v>1113</v>
      </c>
      <c r="R147" s="7"/>
      <c r="S147" s="7">
        <f t="shared" si="165"/>
        <v>1113</v>
      </c>
      <c r="T147" s="7"/>
      <c r="U147" s="7">
        <v>1113</v>
      </c>
      <c r="V147" s="7"/>
      <c r="W147" s="23">
        <f t="shared" si="162"/>
        <v>64.875262298904175</v>
      </c>
      <c r="X147" s="51"/>
      <c r="Y147" s="3"/>
      <c r="Z147" s="54"/>
    </row>
    <row r="148" spans="1:26" ht="81" customHeight="1">
      <c r="A148" s="87" t="s">
        <v>38</v>
      </c>
      <c r="B148" s="100" t="s">
        <v>112</v>
      </c>
      <c r="C148" s="33" t="s">
        <v>253</v>
      </c>
      <c r="D148" s="33"/>
      <c r="E148" s="33"/>
      <c r="F148" s="33" t="s">
        <v>78</v>
      </c>
      <c r="G148" s="10">
        <f t="shared" si="169"/>
        <v>13392.7</v>
      </c>
      <c r="H148" s="7">
        <v>0</v>
      </c>
      <c r="I148" s="10">
        <v>13392.7</v>
      </c>
      <c r="J148" s="7">
        <v>0</v>
      </c>
      <c r="K148" s="7">
        <f t="shared" si="167"/>
        <v>12992.7</v>
      </c>
      <c r="L148" s="7"/>
      <c r="M148" s="10">
        <v>12992.7</v>
      </c>
      <c r="N148" s="7"/>
      <c r="O148" s="7">
        <f t="shared" si="164"/>
        <v>5634.4</v>
      </c>
      <c r="P148" s="7"/>
      <c r="Q148" s="37">
        <f t="shared" ref="Q148" si="171">U148</f>
        <v>5634.4</v>
      </c>
      <c r="R148" s="7"/>
      <c r="S148" s="7">
        <f t="shared" si="165"/>
        <v>5634.4</v>
      </c>
      <c r="T148" s="7"/>
      <c r="U148" s="37">
        <v>5634.4</v>
      </c>
      <c r="V148" s="7"/>
      <c r="W148" s="23">
        <f t="shared" si="162"/>
        <v>43.365890076735397</v>
      </c>
      <c r="X148" s="51"/>
      <c r="Y148" s="3"/>
      <c r="Z148" s="54"/>
    </row>
    <row r="149" spans="1:26" ht="81" customHeight="1">
      <c r="A149" s="92"/>
      <c r="B149" s="101"/>
      <c r="C149" s="33" t="s">
        <v>253</v>
      </c>
      <c r="D149" s="33"/>
      <c r="E149" s="33"/>
      <c r="F149" s="33" t="s">
        <v>66</v>
      </c>
      <c r="G149" s="10">
        <f t="shared" si="169"/>
        <v>1630.8</v>
      </c>
      <c r="H149" s="7">
        <v>0</v>
      </c>
      <c r="I149" s="10">
        <f t="shared" si="166"/>
        <v>1630.8</v>
      </c>
      <c r="J149" s="7">
        <v>0</v>
      </c>
      <c r="K149" s="7">
        <f t="shared" si="167"/>
        <v>1630.8</v>
      </c>
      <c r="L149" s="7"/>
      <c r="M149" s="10">
        <v>1630.8</v>
      </c>
      <c r="N149" s="7"/>
      <c r="O149" s="7">
        <f t="shared" si="164"/>
        <v>1229.4000000000001</v>
      </c>
      <c r="P149" s="7"/>
      <c r="Q149" s="37">
        <f>U149</f>
        <v>1229.4000000000001</v>
      </c>
      <c r="R149" s="7"/>
      <c r="S149" s="7">
        <f t="shared" si="165"/>
        <v>1229.4000000000001</v>
      </c>
      <c r="T149" s="7"/>
      <c r="U149" s="7">
        <v>1229.4000000000001</v>
      </c>
      <c r="V149" s="7"/>
      <c r="W149" s="23">
        <f t="shared" si="162"/>
        <v>75.386313465783672</v>
      </c>
      <c r="X149" s="51"/>
      <c r="Y149" s="3"/>
      <c r="Z149" s="54"/>
    </row>
    <row r="150" spans="1:26" ht="115.5" customHeight="1">
      <c r="A150" s="27" t="s">
        <v>39</v>
      </c>
      <c r="B150" s="30" t="s">
        <v>198</v>
      </c>
      <c r="C150" s="33" t="s">
        <v>254</v>
      </c>
      <c r="D150" s="33"/>
      <c r="E150" s="33"/>
      <c r="F150" s="33" t="s">
        <v>56</v>
      </c>
      <c r="G150" s="10">
        <f t="shared" si="169"/>
        <v>1209.5999999999999</v>
      </c>
      <c r="H150" s="7">
        <v>0</v>
      </c>
      <c r="I150" s="10">
        <f t="shared" si="166"/>
        <v>1209.5999999999999</v>
      </c>
      <c r="J150" s="7">
        <v>0</v>
      </c>
      <c r="K150" s="7">
        <f t="shared" si="167"/>
        <v>1209.5999999999999</v>
      </c>
      <c r="L150" s="7"/>
      <c r="M150" s="10">
        <v>1209.5999999999999</v>
      </c>
      <c r="N150" s="7"/>
      <c r="O150" s="7">
        <f t="shared" si="164"/>
        <v>881.1</v>
      </c>
      <c r="P150" s="7"/>
      <c r="Q150" s="37">
        <f>U150</f>
        <v>881.1</v>
      </c>
      <c r="R150" s="7"/>
      <c r="S150" s="7">
        <f t="shared" si="165"/>
        <v>881.1</v>
      </c>
      <c r="T150" s="7"/>
      <c r="U150" s="7">
        <v>881.1</v>
      </c>
      <c r="V150" s="7"/>
      <c r="W150" s="23">
        <f t="shared" si="162"/>
        <v>72.842261904761912</v>
      </c>
      <c r="X150" s="51"/>
      <c r="Y150" s="3"/>
      <c r="Z150" s="54"/>
    </row>
    <row r="151" spans="1:26">
      <c r="A151" s="24"/>
      <c r="B151" s="24"/>
      <c r="C151" s="24"/>
      <c r="D151" s="24"/>
      <c r="E151" s="24"/>
      <c r="F151" s="24"/>
      <c r="X151" s="48"/>
      <c r="Y151" s="3"/>
    </row>
    <row r="152" spans="1:26">
      <c r="C152" s="24"/>
      <c r="D152" s="24"/>
      <c r="E152" s="24"/>
      <c r="F152" s="24"/>
      <c r="Y152" s="3"/>
    </row>
    <row r="153" spans="1:26">
      <c r="C153" s="24"/>
      <c r="D153" s="24"/>
      <c r="E153" s="24"/>
      <c r="F153" s="24"/>
      <c r="G153" s="3">
        <f>5008458-G8</f>
        <v>-83504.599999999627</v>
      </c>
      <c r="H153" s="3"/>
      <c r="I153" s="3"/>
      <c r="J153" s="3"/>
      <c r="K153" s="3">
        <f>'[1]без учета счетов бюджета'!$N$501/1000-K8</f>
        <v>-63540.599999999627</v>
      </c>
      <c r="L153" s="3"/>
      <c r="M153" s="3"/>
      <c r="N153" s="3"/>
      <c r="O153" s="3"/>
      <c r="P153" s="3"/>
      <c r="Q153" s="3"/>
      <c r="R153" s="3"/>
      <c r="S153" s="3">
        <f>ROUND('[1]без учета счетов бюджета'!$AC$501/1000,1)</f>
        <v>3711263.1</v>
      </c>
      <c r="T153" s="3"/>
      <c r="U153" s="3"/>
      <c r="V153" s="3"/>
      <c r="Y153" s="3"/>
    </row>
    <row r="154" spans="1:26">
      <c r="G154" s="3"/>
      <c r="S154" s="85">
        <f>S153-S8</f>
        <v>-3.9999999571591616E-2</v>
      </c>
      <c r="Y154" s="3"/>
    </row>
    <row r="155" spans="1:26">
      <c r="G155" s="53"/>
      <c r="K155" s="3"/>
      <c r="S155" s="53"/>
      <c r="Y155" s="3"/>
    </row>
    <row r="156" spans="1:26">
      <c r="S156" s="50"/>
      <c r="T156" s="3"/>
      <c r="U156" s="3"/>
      <c r="Y156" s="3"/>
    </row>
    <row r="157" spans="1:26">
      <c r="S157" s="50"/>
      <c r="U157" s="3"/>
      <c r="Y157" s="3"/>
    </row>
    <row r="158" spans="1:26">
      <c r="K158" s="3"/>
      <c r="S158" s="53"/>
      <c r="U158" s="3"/>
      <c r="Y158" s="3"/>
    </row>
    <row r="159" spans="1:26">
      <c r="Y159" s="3"/>
    </row>
    <row r="160" spans="1:26">
      <c r="Y160" s="3"/>
    </row>
    <row r="161" spans="7:25">
      <c r="Y161" s="3"/>
    </row>
    <row r="162" spans="7:25">
      <c r="S162" s="3"/>
      <c r="T162" s="3"/>
      <c r="U162" s="3"/>
      <c r="Y162" s="3"/>
    </row>
    <row r="163" spans="7:25">
      <c r="G163" s="3"/>
    </row>
    <row r="164" spans="7:25">
      <c r="S164" s="44"/>
      <c r="T164" s="44"/>
    </row>
    <row r="165" spans="7:2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7:25">
      <c r="S166" s="44"/>
    </row>
  </sheetData>
  <autoFilter ref="B4:J150">
    <filterColumn colId="5" showButton="0"/>
    <filterColumn colId="6" showButton="0"/>
    <filterColumn colId="7" showButton="0"/>
  </autoFilter>
  <mergeCells count="53">
    <mergeCell ref="A114:B114"/>
    <mergeCell ref="A95:A96"/>
    <mergeCell ref="B95:B96"/>
    <mergeCell ref="A45:A46"/>
    <mergeCell ref="A92:A93"/>
    <mergeCell ref="B92:B93"/>
    <mergeCell ref="A107:A109"/>
    <mergeCell ref="B107:B109"/>
    <mergeCell ref="A86:A90"/>
    <mergeCell ref="B86:B90"/>
    <mergeCell ref="S4:V4"/>
    <mergeCell ref="H5:J5"/>
    <mergeCell ref="K4:N4"/>
    <mergeCell ref="K5:K6"/>
    <mergeCell ref="L5:N5"/>
    <mergeCell ref="F4:F6"/>
    <mergeCell ref="C5:C6"/>
    <mergeCell ref="D5:D6"/>
    <mergeCell ref="A84:B84"/>
    <mergeCell ref="O4:R4"/>
    <mergeCell ref="A69:B69"/>
    <mergeCell ref="B45:B46"/>
    <mergeCell ref="A12:A15"/>
    <mergeCell ref="A29:A30"/>
    <mergeCell ref="B29:B30"/>
    <mergeCell ref="B12:B15"/>
    <mergeCell ref="A9:B9"/>
    <mergeCell ref="A81:A82"/>
    <mergeCell ref="B81:B82"/>
    <mergeCell ref="A148:A149"/>
    <mergeCell ref="B148:B149"/>
    <mergeCell ref="B146:B147"/>
    <mergeCell ref="A146:A147"/>
    <mergeCell ref="A1:V1"/>
    <mergeCell ref="C4:E4"/>
    <mergeCell ref="A2:V2"/>
    <mergeCell ref="T5:U5"/>
    <mergeCell ref="O5:O6"/>
    <mergeCell ref="G4:G6"/>
    <mergeCell ref="E5:E6"/>
    <mergeCell ref="B4:B6"/>
    <mergeCell ref="A4:A6"/>
    <mergeCell ref="S5:S6"/>
    <mergeCell ref="P5:Q5"/>
    <mergeCell ref="A103:B103"/>
    <mergeCell ref="A140:A141"/>
    <mergeCell ref="B140:B141"/>
    <mergeCell ref="A119:B119"/>
    <mergeCell ref="A136:A139"/>
    <mergeCell ref="B129:B135"/>
    <mergeCell ref="A129:A135"/>
    <mergeCell ref="A127:B127"/>
    <mergeCell ref="B136:B139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41" fitToHeight="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Макеева ЛМ</cp:lastModifiedBy>
  <cp:lastPrinted>2019-10-25T23:54:11Z</cp:lastPrinted>
  <dcterms:created xsi:type="dcterms:W3CDTF">1996-10-08T23:32:33Z</dcterms:created>
  <dcterms:modified xsi:type="dcterms:W3CDTF">2019-10-25T23:54:19Z</dcterms:modified>
</cp:coreProperties>
</file>